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0" yWindow="4260" windowWidth="8985" windowHeight="3840" tabRatio="697" firstSheet="1" activeTab="1"/>
  </bookViews>
  <sheets>
    <sheet name="Hoja1" sheetId="17" state="hidden" r:id="rId1"/>
    <sheet name="Abril " sheetId="54" r:id="rId2"/>
  </sheets>
  <definedNames>
    <definedName name="_xlnm.Print_Area" localSheetId="1">'Abril '!$B$287:$N$313</definedName>
  </definedNames>
  <calcPr calcId="145621"/>
</workbook>
</file>

<file path=xl/calcChain.xml><?xml version="1.0" encoding="utf-8"?>
<calcChain xmlns="http://schemas.openxmlformats.org/spreadsheetml/2006/main">
  <c r="G74" i="54" l="1"/>
  <c r="G67" i="54" l="1"/>
  <c r="G57" i="54" l="1"/>
  <c r="G54" i="54" l="1"/>
  <c r="G66" i="54" l="1"/>
  <c r="G70" i="54" l="1"/>
  <c r="G72" i="54" s="1"/>
  <c r="G143" i="54" l="1"/>
  <c r="G297" i="54" l="1"/>
  <c r="G286" i="54" l="1"/>
  <c r="G113" i="54" l="1"/>
  <c r="G213" i="54" l="1"/>
  <c r="G307" i="54" l="1"/>
  <c r="K32" i="54" s="1"/>
  <c r="F307" i="54"/>
  <c r="G301" i="54"/>
  <c r="K30" i="54" s="1"/>
  <c r="F301" i="54"/>
  <c r="K28" i="54"/>
  <c r="F297" i="54"/>
  <c r="B290" i="54"/>
  <c r="B291" i="54" s="1"/>
  <c r="B292" i="54" s="1"/>
  <c r="B293" i="54" s="1"/>
  <c r="B294" i="54" s="1"/>
  <c r="B295" i="54" s="1"/>
  <c r="B296" i="54" s="1"/>
  <c r="K26" i="54"/>
  <c r="F286" i="54"/>
  <c r="B234" i="54"/>
  <c r="B235" i="54" s="1"/>
  <c r="B236" i="54" s="1"/>
  <c r="B237" i="54" s="1"/>
  <c r="B238" i="54" s="1"/>
  <c r="B239" i="54" s="1"/>
  <c r="B240" i="54" s="1"/>
  <c r="B241" i="54" s="1"/>
  <c r="B242" i="54" s="1"/>
  <c r="B243" i="54" s="1"/>
  <c r="B244" i="54" s="1"/>
  <c r="B245" i="54" s="1"/>
  <c r="B246" i="54" s="1"/>
  <c r="B247" i="54" s="1"/>
  <c r="B248" i="54" s="1"/>
  <c r="B249" i="54" s="1"/>
  <c r="B250" i="54" s="1"/>
  <c r="B251" i="54" s="1"/>
  <c r="B252" i="54" s="1"/>
  <c r="B253" i="54" s="1"/>
  <c r="B254" i="54" s="1"/>
  <c r="B255" i="54" s="1"/>
  <c r="B256" i="54" s="1"/>
  <c r="B257" i="54" s="1"/>
  <c r="B258" i="54" s="1"/>
  <c r="B259" i="54" s="1"/>
  <c r="B260" i="54" s="1"/>
  <c r="B261" i="54" s="1"/>
  <c r="B262" i="54" s="1"/>
  <c r="B263" i="54" s="1"/>
  <c r="B264" i="54" s="1"/>
  <c r="B265" i="54" s="1"/>
  <c r="B266" i="54" s="1"/>
  <c r="B267" i="54" s="1"/>
  <c r="B268" i="54" s="1"/>
  <c r="B269" i="54" s="1"/>
  <c r="B270" i="54" s="1"/>
  <c r="B271" i="54" s="1"/>
  <c r="B272" i="54" s="1"/>
  <c r="B273" i="54" s="1"/>
  <c r="B274" i="54" s="1"/>
  <c r="B275" i="54" s="1"/>
  <c r="B276" i="54" s="1"/>
  <c r="B277" i="54" s="1"/>
  <c r="B278" i="54" s="1"/>
  <c r="B279" i="54" s="1"/>
  <c r="B280" i="54" s="1"/>
  <c r="B281" i="54" s="1"/>
  <c r="B282" i="54" s="1"/>
  <c r="B283" i="54" s="1"/>
  <c r="B284" i="54" s="1"/>
  <c r="B285" i="54" s="1"/>
  <c r="G230" i="54"/>
  <c r="F228" i="54"/>
  <c r="F223" i="54"/>
  <c r="F222" i="54"/>
  <c r="F221" i="54"/>
  <c r="F215" i="54"/>
  <c r="F213" i="54"/>
  <c r="B148" i="54"/>
  <c r="B149" i="54" s="1"/>
  <c r="B150" i="54" s="1"/>
  <c r="B151" i="54" s="1"/>
  <c r="B152" i="54" s="1"/>
  <c r="B153" i="54" s="1"/>
  <c r="B154" i="54" s="1"/>
  <c r="B155" i="54" s="1"/>
  <c r="B156" i="54" s="1"/>
  <c r="B157" i="54" s="1"/>
  <c r="B158" i="54" s="1"/>
  <c r="B159" i="54" s="1"/>
  <c r="B160" i="54" s="1"/>
  <c r="B161" i="54" s="1"/>
  <c r="B162" i="54" s="1"/>
  <c r="B163" i="54" s="1"/>
  <c r="B164" i="54" s="1"/>
  <c r="B165" i="54" s="1"/>
  <c r="B166" i="54" s="1"/>
  <c r="B167" i="54" s="1"/>
  <c r="B168" i="54" s="1"/>
  <c r="B169" i="54" s="1"/>
  <c r="B170" i="54" s="1"/>
  <c r="B171" i="54" s="1"/>
  <c r="B172" i="54" s="1"/>
  <c r="B173" i="54" s="1"/>
  <c r="B174" i="54" s="1"/>
  <c r="B175" i="54" s="1"/>
  <c r="B176" i="54" s="1"/>
  <c r="B177" i="54" s="1"/>
  <c r="B178" i="54" s="1"/>
  <c r="B179" i="54" s="1"/>
  <c r="B180" i="54" s="1"/>
  <c r="B181" i="54" s="1"/>
  <c r="B182" i="54" s="1"/>
  <c r="B183" i="54" s="1"/>
  <c r="B184" i="54" s="1"/>
  <c r="B185" i="54" s="1"/>
  <c r="B186" i="54" s="1"/>
  <c r="B187" i="54" s="1"/>
  <c r="B188" i="54" s="1"/>
  <c r="B189" i="54" s="1"/>
  <c r="F143" i="54"/>
  <c r="B135" i="54"/>
  <c r="B136" i="54" s="1"/>
  <c r="B137" i="54" s="1"/>
  <c r="B138" i="54" s="1"/>
  <c r="B139" i="54" s="1"/>
  <c r="B140" i="54" s="1"/>
  <c r="B141" i="54" s="1"/>
  <c r="G121" i="54"/>
  <c r="K19" i="54" s="1"/>
  <c r="F121" i="54"/>
  <c r="F123" i="54" s="1"/>
  <c r="F113" i="54"/>
  <c r="B109" i="54"/>
  <c r="B110" i="54" s="1"/>
  <c r="B111" i="54" s="1"/>
  <c r="G104" i="54"/>
  <c r="G115" i="54" s="1"/>
  <c r="F104" i="54"/>
  <c r="F115" i="54" s="1"/>
  <c r="B102" i="54"/>
  <c r="G92" i="54"/>
  <c r="F92" i="54"/>
  <c r="G86" i="54"/>
  <c r="F86" i="54"/>
  <c r="O84" i="54"/>
  <c r="O83" i="54"/>
  <c r="O82" i="54"/>
  <c r="O81" i="54"/>
  <c r="O80" i="54"/>
  <c r="O79" i="54"/>
  <c r="B79" i="54"/>
  <c r="B80" i="54" s="1"/>
  <c r="B81" i="54" s="1"/>
  <c r="B82" i="54" s="1"/>
  <c r="B83" i="54" s="1"/>
  <c r="B84" i="54" s="1"/>
  <c r="O78" i="54"/>
  <c r="F72" i="54"/>
  <c r="O71" i="54"/>
  <c r="O70" i="54"/>
  <c r="O69" i="54"/>
  <c r="O68" i="54"/>
  <c r="O67" i="54"/>
  <c r="O66" i="54"/>
  <c r="O65" i="54"/>
  <c r="B65" i="54"/>
  <c r="B66" i="54" s="1"/>
  <c r="B67" i="54" s="1"/>
  <c r="B68" i="54" s="1"/>
  <c r="B69" i="54" s="1"/>
  <c r="B70" i="54" s="1"/>
  <c r="B71" i="54" s="1"/>
  <c r="O64" i="54"/>
  <c r="F60" i="54"/>
  <c r="B44" i="54"/>
  <c r="B45" i="54" s="1"/>
  <c r="B46" i="54" s="1"/>
  <c r="B47" i="54" s="1"/>
  <c r="B48" i="54" s="1"/>
  <c r="B49" i="54" s="1"/>
  <c r="B50" i="54" s="1"/>
  <c r="B51" i="54" s="1"/>
  <c r="B52" i="54" s="1"/>
  <c r="B53" i="54" s="1"/>
  <c r="B54" i="54" s="1"/>
  <c r="B55" i="54" s="1"/>
  <c r="B56" i="54" s="1"/>
  <c r="B57" i="54" s="1"/>
  <c r="B58" i="54" s="1"/>
  <c r="B59" i="54" s="1"/>
  <c r="K18" i="54"/>
  <c r="K17" i="54"/>
  <c r="B190" i="54" l="1"/>
  <c r="B191" i="54" s="1"/>
  <c r="B192" i="54" s="1"/>
  <c r="B193" i="54" s="1"/>
  <c r="B194" i="54" s="1"/>
  <c r="B195" i="54" s="1"/>
  <c r="B196" i="54" s="1"/>
  <c r="B197" i="54" s="1"/>
  <c r="B198" i="54" s="1"/>
  <c r="B199" i="54" s="1"/>
  <c r="B200" i="54" s="1"/>
  <c r="B201" i="54" s="1"/>
  <c r="B202" i="54" s="1"/>
  <c r="B203" i="54" s="1"/>
  <c r="B204" i="54" s="1"/>
  <c r="B205" i="54" s="1"/>
  <c r="B206" i="54" s="1"/>
  <c r="B207" i="54" s="1"/>
  <c r="B208" i="54" s="1"/>
  <c r="B209" i="54" s="1"/>
  <c r="B210" i="54" s="1"/>
  <c r="B211" i="54" s="1"/>
  <c r="K20" i="54"/>
  <c r="F74" i="54"/>
  <c r="G60" i="54"/>
  <c r="F125" i="54"/>
  <c r="F230" i="54"/>
  <c r="F309" i="54" s="1"/>
  <c r="G123" i="54"/>
  <c r="G125" i="54" s="1"/>
  <c r="G215" i="54"/>
  <c r="K24" i="54" s="1"/>
  <c r="F313" i="54" l="1"/>
  <c r="K11" i="54"/>
  <c r="G309" i="54"/>
  <c r="G313" i="54" s="1"/>
  <c r="K13" i="54" l="1"/>
  <c r="K22" i="54" s="1"/>
  <c r="K34" i="54" s="1"/>
  <c r="Q7" i="17" l="1"/>
  <c r="M7" i="17"/>
  <c r="P7" i="17"/>
  <c r="N7" i="17"/>
  <c r="M8" i="17"/>
  <c r="N8" i="17"/>
  <c r="M9" i="17"/>
  <c r="N9" i="17"/>
  <c r="M10" i="17"/>
  <c r="N10" i="17"/>
  <c r="M11" i="17"/>
  <c r="P11" i="17"/>
  <c r="N11" i="17"/>
  <c r="P10" i="17"/>
  <c r="P9" i="17"/>
  <c r="P8" i="17"/>
  <c r="Q9" i="17"/>
  <c r="Q11" i="17"/>
  <c r="Q10" i="17"/>
  <c r="Q8" i="17"/>
</calcChain>
</file>

<file path=xl/sharedStrings.xml><?xml version="1.0" encoding="utf-8"?>
<sst xmlns="http://schemas.openxmlformats.org/spreadsheetml/2006/main" count="1672" uniqueCount="1087">
  <si>
    <t>Créditos contratados pendientes de disponer</t>
  </si>
  <si>
    <t>Concepto</t>
  </si>
  <si>
    <t>Contratado</t>
  </si>
  <si>
    <t>Por disponer</t>
  </si>
  <si>
    <t>SIAPA (Fuente de pago propia)</t>
  </si>
  <si>
    <t>SEAPAL (Fuente de pago propia)</t>
  </si>
  <si>
    <t>Municipios con aval del Gobierno del Estado (Fuente de pago propia, Participaciones)</t>
  </si>
  <si>
    <t>Institución Crediticia</t>
  </si>
  <si>
    <t>Objeto de Aplicación</t>
  </si>
  <si>
    <t>Fecha de Contratación</t>
  </si>
  <si>
    <t>Monto del Crédito</t>
  </si>
  <si>
    <t>Monto Total Amortizable</t>
  </si>
  <si>
    <t>No. Inscripción SHCP</t>
  </si>
  <si>
    <t>No. Inscripción Estatal</t>
  </si>
  <si>
    <t>Responsable de la Autorización: Decreto</t>
  </si>
  <si>
    <t>Tasa de Interés Aplicable Vigente</t>
  </si>
  <si>
    <t>Plazo Vencimiento
(Meses)</t>
  </si>
  <si>
    <t>Fehca de Vencimiento</t>
  </si>
  <si>
    <t>Interacciones</t>
  </si>
  <si>
    <t>Obra Pública/94 y Línea 2 Tren Eléctrico</t>
  </si>
  <si>
    <t xml:space="preserve"> OCT 15-2007</t>
  </si>
  <si>
    <t>280/2007</t>
  </si>
  <si>
    <t>032/2007</t>
  </si>
  <si>
    <t>TIIE + 0.29%</t>
  </si>
  <si>
    <t xml:space="preserve">  OCT-2027</t>
  </si>
  <si>
    <t>Banorte</t>
  </si>
  <si>
    <t>Obra Pública/94 y Tramos Carreteros</t>
  </si>
  <si>
    <t xml:space="preserve"> OCT 19-2007</t>
  </si>
  <si>
    <t>282/2007</t>
  </si>
  <si>
    <t>034/2007</t>
  </si>
  <si>
    <t xml:space="preserve"> OCT-2027</t>
  </si>
  <si>
    <t>Santander</t>
  </si>
  <si>
    <t>Línea 2 Tren Eléctrico</t>
  </si>
  <si>
    <t xml:space="preserve"> OCT 17-2007</t>
  </si>
  <si>
    <t>283/2007</t>
  </si>
  <si>
    <t>035/2007</t>
  </si>
  <si>
    <t xml:space="preserve">Tramos Carreteros, Centro Cult. Universit.  y Maquinaria Pesada </t>
  </si>
  <si>
    <t>281/2007</t>
  </si>
  <si>
    <t>036/2007</t>
  </si>
  <si>
    <t>Proyectos de Inversión Pública</t>
  </si>
  <si>
    <t xml:space="preserve"> DIC 04-2013</t>
  </si>
  <si>
    <t>P14-1213185</t>
  </si>
  <si>
    <t>047/2013</t>
  </si>
  <si>
    <t>24391 Y 24455</t>
  </si>
  <si>
    <t>Banamex</t>
  </si>
  <si>
    <t xml:space="preserve"> DIC 11-2013</t>
  </si>
  <si>
    <t>P14-0114001</t>
  </si>
  <si>
    <t>055/2013</t>
  </si>
  <si>
    <t xml:space="preserve"> SEP-2024</t>
  </si>
  <si>
    <t>Scotiabank</t>
  </si>
  <si>
    <t xml:space="preserve"> MAR 12-2014</t>
  </si>
  <si>
    <t>P14-0614079</t>
  </si>
  <si>
    <t>005/2014</t>
  </si>
  <si>
    <t xml:space="preserve"> DIC 02-2010</t>
  </si>
  <si>
    <t>558/2010</t>
  </si>
  <si>
    <t>053/2010</t>
  </si>
  <si>
    <t xml:space="preserve"> DIC-2020</t>
  </si>
  <si>
    <t xml:space="preserve">Banorte </t>
  </si>
  <si>
    <t xml:space="preserve"> JUL 18-2011</t>
  </si>
  <si>
    <t>271/2011</t>
  </si>
  <si>
    <t>059/2011</t>
  </si>
  <si>
    <t xml:space="preserve"> FEB 27-2013</t>
  </si>
  <si>
    <t>P14-0613070</t>
  </si>
  <si>
    <t>011/2013</t>
  </si>
  <si>
    <t xml:space="preserve"> ENE-2033</t>
  </si>
  <si>
    <t>Banobras</t>
  </si>
  <si>
    <t>Inversiones y Adquisiciones 2000</t>
  </si>
  <si>
    <t>DIC 13-2007</t>
  </si>
  <si>
    <t>337/2007</t>
  </si>
  <si>
    <t>043/2007</t>
  </si>
  <si>
    <t xml:space="preserve"> DIC-2027</t>
  </si>
  <si>
    <t>Tramos Carreteros</t>
  </si>
  <si>
    <t>JUL 9-2003</t>
  </si>
  <si>
    <t>119/2003</t>
  </si>
  <si>
    <t>023/2003</t>
  </si>
  <si>
    <t>19863 Y 20088</t>
  </si>
  <si>
    <t xml:space="preserve"> FEB-2027</t>
  </si>
  <si>
    <t>Obras de Saneamiento</t>
  </si>
  <si>
    <t>JUL 11-2005</t>
  </si>
  <si>
    <t>132/2005</t>
  </si>
  <si>
    <t>019/2005</t>
  </si>
  <si>
    <t>19985 Y 20564</t>
  </si>
  <si>
    <t xml:space="preserve"> MAR-2027</t>
  </si>
  <si>
    <t>Obras de Abastecimiento</t>
  </si>
  <si>
    <t>FEB 14-2007</t>
  </si>
  <si>
    <t>017/2007</t>
  </si>
  <si>
    <t>002/2007</t>
  </si>
  <si>
    <t xml:space="preserve"> MAY-2024</t>
  </si>
  <si>
    <t>JUN 20-2012</t>
  </si>
  <si>
    <t>P14-0712095</t>
  </si>
  <si>
    <t>017/2012</t>
  </si>
  <si>
    <t xml:space="preserve"> AGO-2032</t>
  </si>
  <si>
    <t>JUN 29-2012</t>
  </si>
  <si>
    <t>P14-0712103</t>
  </si>
  <si>
    <t>026/2012</t>
  </si>
  <si>
    <t>SEP 23-2013</t>
  </si>
  <si>
    <t>P14-1013128</t>
  </si>
  <si>
    <t>039/2013</t>
  </si>
  <si>
    <t>24448/LX/13</t>
  </si>
  <si>
    <t xml:space="preserve"> DIC-2033</t>
  </si>
  <si>
    <t xml:space="preserve"> JUL 29-2014</t>
  </si>
  <si>
    <t>P14-0814122</t>
  </si>
  <si>
    <t>022/2014</t>
  </si>
  <si>
    <t>24863/LX/14</t>
  </si>
  <si>
    <t>Organismo - Municipio</t>
  </si>
  <si>
    <t>SIAPA</t>
  </si>
  <si>
    <t>BBVA Bancomer</t>
  </si>
  <si>
    <t>TIIE + 2.00%</t>
  </si>
  <si>
    <t xml:space="preserve"> MAR-2028</t>
  </si>
  <si>
    <t>MAY 6-2008</t>
  </si>
  <si>
    <t>098/2008</t>
  </si>
  <si>
    <t>016/2008</t>
  </si>
  <si>
    <t xml:space="preserve"> JUN-2031</t>
  </si>
  <si>
    <t>SEAPAL</t>
  </si>
  <si>
    <t>FEB 13-2009</t>
  </si>
  <si>
    <t>086/2009</t>
  </si>
  <si>
    <t xml:space="preserve"> MAY-2019</t>
  </si>
  <si>
    <t>CEA</t>
  </si>
  <si>
    <t>JUL 23-2009</t>
  </si>
  <si>
    <t>269/2009</t>
  </si>
  <si>
    <t>030/2009</t>
  </si>
  <si>
    <t>21540 Y 22585</t>
  </si>
  <si>
    <t>Línea Crédito</t>
  </si>
  <si>
    <t>NOV 19-2010</t>
  </si>
  <si>
    <t>451/2010</t>
  </si>
  <si>
    <t>051/2010</t>
  </si>
  <si>
    <t>22585 Y 23166</t>
  </si>
  <si>
    <t>TIIE + 2.31%</t>
  </si>
  <si>
    <t>Jamay</t>
  </si>
  <si>
    <t>Banco del Bajío</t>
  </si>
  <si>
    <t>ENE 28-2011</t>
  </si>
  <si>
    <t>273/2011</t>
  </si>
  <si>
    <t>036/2011</t>
  </si>
  <si>
    <t>AGO 12-2010</t>
  </si>
  <si>
    <t>TIIE + 2.30%</t>
  </si>
  <si>
    <t xml:space="preserve"> SEP-2021</t>
  </si>
  <si>
    <t>Arandas</t>
  </si>
  <si>
    <t>Jocotepec</t>
  </si>
  <si>
    <t>San Miguel el Alto</t>
  </si>
  <si>
    <t>Zapotlanejo</t>
  </si>
  <si>
    <t>Municipio</t>
  </si>
  <si>
    <t>Responsable de la Autorización: Ayuntamiento</t>
  </si>
  <si>
    <t>Bansí</t>
  </si>
  <si>
    <t>NOV 22-2012</t>
  </si>
  <si>
    <t>P14-0213009</t>
  </si>
  <si>
    <t>045/2012</t>
  </si>
  <si>
    <t>OCT 12-2012</t>
  </si>
  <si>
    <t xml:space="preserve"> TIIE + ptos de acdo. A calif o mas 6 ptos sin calif</t>
  </si>
  <si>
    <t xml:space="preserve"> NOV-2032</t>
  </si>
  <si>
    <t>DIC 11-2012</t>
  </si>
  <si>
    <t>TIIE + ptos de acdp. A calific. s/calif + 6</t>
  </si>
  <si>
    <t>TIIE + 3.00%</t>
  </si>
  <si>
    <t>TIIE + 6.00%</t>
  </si>
  <si>
    <t>El Salto</t>
  </si>
  <si>
    <t>P14-0113004</t>
  </si>
  <si>
    <t>054/2012</t>
  </si>
  <si>
    <t>OCT 31-2012</t>
  </si>
  <si>
    <t xml:space="preserve"> DIC-2022</t>
  </si>
  <si>
    <t>Gómez Farías</t>
  </si>
  <si>
    <t xml:space="preserve"> FEB-2022</t>
  </si>
  <si>
    <t>Guadalajara</t>
  </si>
  <si>
    <t>AGO 25-2010</t>
  </si>
  <si>
    <t>241/2010</t>
  </si>
  <si>
    <t>031/2010</t>
  </si>
  <si>
    <t>JUN 24-2010</t>
  </si>
  <si>
    <t>ENE 10-2011</t>
  </si>
  <si>
    <t>222/2011</t>
  </si>
  <si>
    <t>014/2011</t>
  </si>
  <si>
    <t>SEP 14-2010</t>
  </si>
  <si>
    <t>TIIE + 1.4 calif. Mín A+, TIIE + 2.9 calif. Mín A- y TIIE + 3.5 c,calif BBB+ ó menor</t>
  </si>
  <si>
    <t xml:space="preserve"> ENE-2031</t>
  </si>
  <si>
    <t>Juanacatlán</t>
  </si>
  <si>
    <t>AGO 16-2012</t>
  </si>
  <si>
    <t>P14-1112179</t>
  </si>
  <si>
    <t>034/2012</t>
  </si>
  <si>
    <t>ABR 27-2012</t>
  </si>
  <si>
    <t xml:space="preserve"> AGO-2022</t>
  </si>
  <si>
    <t xml:space="preserve"> DIC-2023</t>
  </si>
  <si>
    <t>Tomatlán</t>
  </si>
  <si>
    <t>Banca Mifel</t>
  </si>
  <si>
    <t>JUN 14-2012</t>
  </si>
  <si>
    <t>P14-0712109</t>
  </si>
  <si>
    <t>022/2012</t>
  </si>
  <si>
    <t>FEB 29-2012</t>
  </si>
  <si>
    <t xml:space="preserve"> JUN-2022</t>
  </si>
  <si>
    <t>Tonalá</t>
  </si>
  <si>
    <t>MAY 06-2014</t>
  </si>
  <si>
    <t>022/2007</t>
  </si>
  <si>
    <t xml:space="preserve"> MAY-2025</t>
  </si>
  <si>
    <t xml:space="preserve"> SEP-2022</t>
  </si>
  <si>
    <t>Zapopan</t>
  </si>
  <si>
    <t>MAR 19-2014</t>
  </si>
  <si>
    <t>P14-0414044</t>
  </si>
  <si>
    <t>006/2014</t>
  </si>
  <si>
    <t>FEB 20-2014</t>
  </si>
  <si>
    <t>TIIE + la sobretasa que se determinará conforme a las calificaciones que obtenga la estructura del crédito</t>
  </si>
  <si>
    <t xml:space="preserve"> MAR-2029</t>
  </si>
  <si>
    <t>Acatic</t>
  </si>
  <si>
    <t>TIIE + 3.09%</t>
  </si>
  <si>
    <t xml:space="preserve"> SEP-2028</t>
  </si>
  <si>
    <t xml:space="preserve">Amacueca </t>
  </si>
  <si>
    <t>NOV 26-2013</t>
  </si>
  <si>
    <t>049/2013</t>
  </si>
  <si>
    <t>JUL 03-2013</t>
  </si>
  <si>
    <t>TIIE + 2.61%</t>
  </si>
  <si>
    <t>Amatitán</t>
  </si>
  <si>
    <t>MAY 15-2014</t>
  </si>
  <si>
    <t>013/2014</t>
  </si>
  <si>
    <t>FEB 21-2014</t>
  </si>
  <si>
    <t>TIIE + 2.89%</t>
  </si>
  <si>
    <t>Ameca</t>
  </si>
  <si>
    <t>JUL 27-2011</t>
  </si>
  <si>
    <t>275/2011</t>
  </si>
  <si>
    <t>062/2011</t>
  </si>
  <si>
    <t>TIIE + 2.45%</t>
  </si>
  <si>
    <t>El Arenal</t>
  </si>
  <si>
    <t xml:space="preserve"> JUN 05-2014</t>
  </si>
  <si>
    <t>020/2014</t>
  </si>
  <si>
    <t xml:space="preserve"> NOV 22-2013</t>
  </si>
  <si>
    <t xml:space="preserve"> SEP-2034</t>
  </si>
  <si>
    <t>TIIE + 3.04%</t>
  </si>
  <si>
    <t>Atengo</t>
  </si>
  <si>
    <t>MAY 04-2010</t>
  </si>
  <si>
    <t>101/2010</t>
  </si>
  <si>
    <t>008/2010</t>
  </si>
  <si>
    <t>MAR 05-2010</t>
  </si>
  <si>
    <t>TIIE + 2.94%</t>
  </si>
  <si>
    <t xml:space="preserve"> MAR-2020</t>
  </si>
  <si>
    <t xml:space="preserve"> SEP 09-2014</t>
  </si>
  <si>
    <t>025/2014</t>
  </si>
  <si>
    <t xml:space="preserve"> MAY 21-2014</t>
  </si>
  <si>
    <t>Atenguillo</t>
  </si>
  <si>
    <t>Bolaños</t>
  </si>
  <si>
    <t>JUN 28-2012</t>
  </si>
  <si>
    <t xml:space="preserve">P14-0712107 </t>
  </si>
  <si>
    <t>025/2012</t>
  </si>
  <si>
    <t>MAY 16-2012</t>
  </si>
  <si>
    <t>TIIE + 3.17%</t>
  </si>
  <si>
    <t xml:space="preserve"> JUL-2022</t>
  </si>
  <si>
    <t>MAR 26-2010</t>
  </si>
  <si>
    <t xml:space="preserve"> ABR-2020</t>
  </si>
  <si>
    <t>Casimiro Castillo</t>
  </si>
  <si>
    <t>OCT 04-2010</t>
  </si>
  <si>
    <t>TIIE + 2.81%</t>
  </si>
  <si>
    <t>Cocula</t>
  </si>
  <si>
    <t xml:space="preserve"> NOV-2033</t>
  </si>
  <si>
    <t>JUL 18-2012</t>
  </si>
  <si>
    <t xml:space="preserve"> ABR-2018</t>
  </si>
  <si>
    <t xml:space="preserve"> AGO-2019</t>
  </si>
  <si>
    <t>Chimaltitán</t>
  </si>
  <si>
    <t>SEP 22-2011</t>
  </si>
  <si>
    <t>642/2011</t>
  </si>
  <si>
    <t>084/2011</t>
  </si>
  <si>
    <t>AGO 31-2011</t>
  </si>
  <si>
    <t>JUL 09-2012</t>
  </si>
  <si>
    <t>P14-0812121</t>
  </si>
  <si>
    <t>027/2012</t>
  </si>
  <si>
    <t>TIIE + 3.19%</t>
  </si>
  <si>
    <t xml:space="preserve"> AGO-2027</t>
  </si>
  <si>
    <t>TIIE + 1.95%</t>
  </si>
  <si>
    <t>TIIE + 2.82%</t>
  </si>
  <si>
    <t>Guachinango</t>
  </si>
  <si>
    <t>TIIE + 2.93%</t>
  </si>
  <si>
    <t>Huejuquilla el Alto</t>
  </si>
  <si>
    <t>SEP 07-2011</t>
  </si>
  <si>
    <t>420/2011</t>
  </si>
  <si>
    <t>070/2011</t>
  </si>
  <si>
    <t>JUL 30-2011</t>
  </si>
  <si>
    <t>TIIE + 2.98%</t>
  </si>
  <si>
    <t xml:space="preserve"> OCT-2021</t>
  </si>
  <si>
    <t>Huejúcar</t>
  </si>
  <si>
    <t>DIC 18-2013</t>
  </si>
  <si>
    <t>056/2013</t>
  </si>
  <si>
    <t>NOV 05-2013</t>
  </si>
  <si>
    <t>TIIE + 2.52%</t>
  </si>
  <si>
    <t>TIIE + 2.86%</t>
  </si>
  <si>
    <t>TIIE + 2.87%</t>
  </si>
  <si>
    <t xml:space="preserve"> NOV 03-2014</t>
  </si>
  <si>
    <t>Jalostotitlán</t>
  </si>
  <si>
    <t>526/2011</t>
  </si>
  <si>
    <t>077/2011</t>
  </si>
  <si>
    <t>JUL 28-2011</t>
  </si>
  <si>
    <t>TIIE + 2.78%</t>
  </si>
  <si>
    <t xml:space="preserve"> AGO 13-2014</t>
  </si>
  <si>
    <t>024/2014</t>
  </si>
  <si>
    <t xml:space="preserve"> MAR 24-2014</t>
  </si>
  <si>
    <t xml:space="preserve">TIIE + 3.10% </t>
  </si>
  <si>
    <t>TIIE + 3.73%</t>
  </si>
  <si>
    <t>Juchitlán</t>
  </si>
  <si>
    <t>AGO 07-2013</t>
  </si>
  <si>
    <t>TIIE + 2.36%</t>
  </si>
  <si>
    <t xml:space="preserve"> ABR-2019</t>
  </si>
  <si>
    <t>La Huerta</t>
  </si>
  <si>
    <t>ABR 15-2013</t>
  </si>
  <si>
    <t>022/2013</t>
  </si>
  <si>
    <t>MAR 22-2013</t>
  </si>
  <si>
    <t>TIIE + 3.63%</t>
  </si>
  <si>
    <t xml:space="preserve"> AGO-2028</t>
  </si>
  <si>
    <t>TIIE + 3.18%</t>
  </si>
  <si>
    <t>Mascota</t>
  </si>
  <si>
    <t>JUN 02-2009</t>
  </si>
  <si>
    <t>168/2009</t>
  </si>
  <si>
    <t>016/2009</t>
  </si>
  <si>
    <t>MAR 30-2009</t>
  </si>
  <si>
    <t>TIIE + 3.05%</t>
  </si>
  <si>
    <t>067/2010</t>
  </si>
  <si>
    <t>004/2010</t>
  </si>
  <si>
    <t>ENE 27-2010</t>
  </si>
  <si>
    <t>TIIE + 3.13%</t>
  </si>
  <si>
    <t>Ocotlán</t>
  </si>
  <si>
    <t>Pihuamo</t>
  </si>
  <si>
    <t>Poncitlán</t>
  </si>
  <si>
    <t>JUL 10-2008</t>
  </si>
  <si>
    <t>180/2008</t>
  </si>
  <si>
    <t>022/2008</t>
  </si>
  <si>
    <t>ABR 21-2008</t>
  </si>
  <si>
    <t>TIIE + 1.28%</t>
  </si>
  <si>
    <t xml:space="preserve"> JUL-2023</t>
  </si>
  <si>
    <t>TIIE + 2.74%</t>
  </si>
  <si>
    <t xml:space="preserve"> MAR-2021</t>
  </si>
  <si>
    <t>Quitupan</t>
  </si>
  <si>
    <t>JUL 16-2010</t>
  </si>
  <si>
    <t>212/2010</t>
  </si>
  <si>
    <t>024/2010</t>
  </si>
  <si>
    <t>ABR 22-2010</t>
  </si>
  <si>
    <t>TIIE + 2.57%</t>
  </si>
  <si>
    <t>JUL 11-2011</t>
  </si>
  <si>
    <t>349/2011</t>
  </si>
  <si>
    <t>063/2011</t>
  </si>
  <si>
    <t>FEB 28-2011</t>
  </si>
  <si>
    <t xml:space="preserve"> MAY-2021</t>
  </si>
  <si>
    <t>San Gabriel</t>
  </si>
  <si>
    <t>NOV 22-2010</t>
  </si>
  <si>
    <t>442/2010</t>
  </si>
  <si>
    <t>048/2010</t>
  </si>
  <si>
    <t xml:space="preserve"> SEP-2020</t>
  </si>
  <si>
    <t>JUL 12-2011</t>
  </si>
  <si>
    <t>354/2011</t>
  </si>
  <si>
    <t>061/2011</t>
  </si>
  <si>
    <t>MAY 26-2011</t>
  </si>
  <si>
    <t xml:space="preserve"> JUL-2021</t>
  </si>
  <si>
    <t>San Ignacio Cerro Gordo</t>
  </si>
  <si>
    <t>JUL 20-2009</t>
  </si>
  <si>
    <t>230/2009</t>
  </si>
  <si>
    <t>023/2009</t>
  </si>
  <si>
    <t>TIIE + 2.97%</t>
  </si>
  <si>
    <t xml:space="preserve"> JUN-2019</t>
  </si>
  <si>
    <t xml:space="preserve">P14-0812116 </t>
  </si>
  <si>
    <t>019/2012</t>
  </si>
  <si>
    <t>MAR 22-2012</t>
  </si>
  <si>
    <t>DIC 16-2010</t>
  </si>
  <si>
    <t>TIIE + 2.69%</t>
  </si>
  <si>
    <t>San Juanito de Escobedo</t>
  </si>
  <si>
    <t>001/2014</t>
  </si>
  <si>
    <t>TIIE+2.78%</t>
  </si>
  <si>
    <t xml:space="preserve"> DIC-2028</t>
  </si>
  <si>
    <t>San Marcos</t>
  </si>
  <si>
    <t>San Martín de Bolaños</t>
  </si>
  <si>
    <t xml:space="preserve"> DIC 02-2014</t>
  </si>
  <si>
    <t>037/2014</t>
  </si>
  <si>
    <t xml:space="preserve"> JUL 15-2014</t>
  </si>
  <si>
    <t>TIIE + 3.12%</t>
  </si>
  <si>
    <t>MAY 17-2011</t>
  </si>
  <si>
    <t>220/2011</t>
  </si>
  <si>
    <t>044/2011</t>
  </si>
  <si>
    <t>FEB 23-2011</t>
  </si>
  <si>
    <t xml:space="preserve"> SEP-2031</t>
  </si>
  <si>
    <t>DIC 29-2011</t>
  </si>
  <si>
    <t>P14-0212013</t>
  </si>
  <si>
    <t>001/2012</t>
  </si>
  <si>
    <t>NOV 08-2011</t>
  </si>
  <si>
    <t>MAR 15-2012</t>
  </si>
  <si>
    <t xml:space="preserve">P14-0412054 </t>
  </si>
  <si>
    <t>008/2012</t>
  </si>
  <si>
    <t>ENE 10-2012</t>
  </si>
  <si>
    <t xml:space="preserve"> MAY-2022</t>
  </si>
  <si>
    <t>San Sebastián del Oeste</t>
  </si>
  <si>
    <t>JUL 19-2010</t>
  </si>
  <si>
    <t>217/2010</t>
  </si>
  <si>
    <t>025/2010</t>
  </si>
  <si>
    <t>JUN 03-2010</t>
  </si>
  <si>
    <t>TIIE + 3.03%</t>
  </si>
  <si>
    <t xml:space="preserve"> DIC 05-2013</t>
  </si>
  <si>
    <t>P-141213186</t>
  </si>
  <si>
    <t>051/2013</t>
  </si>
  <si>
    <t>Sayula</t>
  </si>
  <si>
    <t>Tala</t>
  </si>
  <si>
    <t>AGO 20-2007</t>
  </si>
  <si>
    <t>230/2007</t>
  </si>
  <si>
    <t>020/2007</t>
  </si>
  <si>
    <t>JUN 19-2007</t>
  </si>
  <si>
    <t>TIIE + 2.03%</t>
  </si>
  <si>
    <t>JUN 07-2010</t>
  </si>
  <si>
    <t>144/2010</t>
  </si>
  <si>
    <t>017/2010</t>
  </si>
  <si>
    <t>MAR 22-2010</t>
  </si>
  <si>
    <t xml:space="preserve"> JUN-2020</t>
  </si>
  <si>
    <t>Tamazula de Gordiano</t>
  </si>
  <si>
    <t>DIC 19-2013</t>
  </si>
  <si>
    <t>057/2013</t>
  </si>
  <si>
    <t xml:space="preserve"> SEP 30-2013</t>
  </si>
  <si>
    <t xml:space="preserve"> OCT 20-2014</t>
  </si>
  <si>
    <t>029/2014</t>
  </si>
  <si>
    <t xml:space="preserve">  JUL 31-2014</t>
  </si>
  <si>
    <t>TIIE + 2.44%</t>
  </si>
  <si>
    <t>Tapalpa</t>
  </si>
  <si>
    <t>Tecolotlán</t>
  </si>
  <si>
    <t>DIC 04- 2013</t>
  </si>
  <si>
    <t>050/2013</t>
  </si>
  <si>
    <t>SEP 03-2012</t>
  </si>
  <si>
    <t>P14-0912142</t>
  </si>
  <si>
    <t>035/2012</t>
  </si>
  <si>
    <t>JUL 08-2012</t>
  </si>
  <si>
    <t>TIIE + 2.96%</t>
  </si>
  <si>
    <t>Tenamaxtlán</t>
  </si>
  <si>
    <t>MAY 19-2010</t>
  </si>
  <si>
    <t>119/2010</t>
  </si>
  <si>
    <t>011/2010</t>
  </si>
  <si>
    <t>FEB 03-2010</t>
  </si>
  <si>
    <t>DIC 05-2011</t>
  </si>
  <si>
    <t>708/2011</t>
  </si>
  <si>
    <t>099/2011</t>
  </si>
  <si>
    <t>OCT 11-2011</t>
  </si>
  <si>
    <t>TIIE + 3.40%</t>
  </si>
  <si>
    <t xml:space="preserve"> SEP-2023</t>
  </si>
  <si>
    <t>Teocuitatlán de Corona</t>
  </si>
  <si>
    <t>Tequila</t>
  </si>
  <si>
    <t>002/2014</t>
  </si>
  <si>
    <t>Teuchitlán</t>
  </si>
  <si>
    <t>SEP 02-2013</t>
  </si>
  <si>
    <t>P14-1013127</t>
  </si>
  <si>
    <t>037/2013</t>
  </si>
  <si>
    <t>FEB 12-2013</t>
  </si>
  <si>
    <t>TIIE + 3.85%</t>
  </si>
  <si>
    <t xml:space="preserve"> JUN-2028</t>
  </si>
  <si>
    <t>Tlajomulco de Zúñiga</t>
  </si>
  <si>
    <t>JUN 22-2010</t>
  </si>
  <si>
    <t>149/2010</t>
  </si>
  <si>
    <t>019/2010</t>
  </si>
  <si>
    <t>MAR 04-2010</t>
  </si>
  <si>
    <t xml:space="preserve"> JUN-2025</t>
  </si>
  <si>
    <t>Tlaquepaque</t>
  </si>
  <si>
    <t>004/2008</t>
  </si>
  <si>
    <t>DIC 17-2007</t>
  </si>
  <si>
    <t xml:space="preserve"> FEB-2033</t>
  </si>
  <si>
    <t>452/2010</t>
  </si>
  <si>
    <t>050/2010</t>
  </si>
  <si>
    <t>SEP 22-2010</t>
  </si>
  <si>
    <t xml:space="preserve"> DIC-2035</t>
  </si>
  <si>
    <t>Tolimán</t>
  </si>
  <si>
    <t>JUN 24-2013</t>
  </si>
  <si>
    <t>027/2013</t>
  </si>
  <si>
    <t>FEB 08-2013</t>
  </si>
  <si>
    <t>TIIE + 3.32%</t>
  </si>
  <si>
    <t>SEP-2020</t>
  </si>
  <si>
    <t xml:space="preserve"> JUN-2024</t>
  </si>
  <si>
    <t>DIC 05- 2013</t>
  </si>
  <si>
    <t>P14-1213188</t>
  </si>
  <si>
    <t>052/2013</t>
  </si>
  <si>
    <t xml:space="preserve"> SEP 20-2013</t>
  </si>
  <si>
    <t xml:space="preserve"> ENE-2024</t>
  </si>
  <si>
    <t>Totatiche</t>
  </si>
  <si>
    <t>OCT 23-2007</t>
  </si>
  <si>
    <t>287/2007</t>
  </si>
  <si>
    <t>033/2007</t>
  </si>
  <si>
    <t>JUL 18-207 y OCT 08-2007</t>
  </si>
  <si>
    <t xml:space="preserve">P14-0812122 </t>
  </si>
  <si>
    <t>029/2012</t>
  </si>
  <si>
    <t>ENE 13-2012</t>
  </si>
  <si>
    <t>Tuxcacuesco</t>
  </si>
  <si>
    <t>MAY 17-2013</t>
  </si>
  <si>
    <t>023/2013</t>
  </si>
  <si>
    <t>ENE 22-2013</t>
  </si>
  <si>
    <t>TIIE + 3.64%</t>
  </si>
  <si>
    <t>JUN 25-2014</t>
  </si>
  <si>
    <t>017/2014</t>
  </si>
  <si>
    <t>FEB 05-2014</t>
  </si>
  <si>
    <t>Unión de San Antonio</t>
  </si>
  <si>
    <t>P14-0514071</t>
  </si>
  <si>
    <t>009/2014</t>
  </si>
  <si>
    <t>FEB 12-2014</t>
  </si>
  <si>
    <t>TIIE + 2.41%</t>
  </si>
  <si>
    <t xml:space="preserve"> ABR-2029</t>
  </si>
  <si>
    <t>Unión de Tula</t>
  </si>
  <si>
    <t>TIIE + 2.73%</t>
  </si>
  <si>
    <t>Villa Purificación</t>
  </si>
  <si>
    <t>OCT 02-2013</t>
  </si>
  <si>
    <t>MAY 15-2013</t>
  </si>
  <si>
    <t>TIIE + 4.16%</t>
  </si>
  <si>
    <t>Zapotlán el Grande</t>
  </si>
  <si>
    <t>302/2007</t>
  </si>
  <si>
    <t>039/2007</t>
  </si>
  <si>
    <t>OCT 10-2007</t>
  </si>
  <si>
    <t xml:space="preserve"> NOV-2022</t>
  </si>
  <si>
    <t>Cuautitlán de García Barragán</t>
  </si>
  <si>
    <t>Lagos de Moreno</t>
  </si>
  <si>
    <t>Talpa de Allende</t>
  </si>
  <si>
    <t>OCT 09-2012</t>
  </si>
  <si>
    <t>Arrendatario</t>
  </si>
  <si>
    <t>Arrendador</t>
  </si>
  <si>
    <t>Fecha Suscripción</t>
  </si>
  <si>
    <t>Valor total del Arrendamiento</t>
  </si>
  <si>
    <t>Acta de Ayuntamiento</t>
  </si>
  <si>
    <t>Plazo Vencimiento (Meses)</t>
  </si>
  <si>
    <t>Vencimiento</t>
  </si>
  <si>
    <t>Led Lumina Leasing</t>
  </si>
  <si>
    <t>Crédito Real, SAB de C.V.</t>
  </si>
  <si>
    <t>ENE 15-2013</t>
  </si>
  <si>
    <t>008/2013</t>
  </si>
  <si>
    <t>Arrendamiento</t>
  </si>
  <si>
    <t>FEB 07-2013</t>
  </si>
  <si>
    <t>010/2013</t>
  </si>
  <si>
    <t>OCT 13-2012</t>
  </si>
  <si>
    <t>ENE 11-2013</t>
  </si>
  <si>
    <t>007/2013</t>
  </si>
  <si>
    <t>NOV 17-2011</t>
  </si>
  <si>
    <t>007/2012</t>
  </si>
  <si>
    <t>OCT 31-2011</t>
  </si>
  <si>
    <t xml:space="preserve"> NOV-2021</t>
  </si>
  <si>
    <t>AB&amp;C Leasing de México, S.A.</t>
  </si>
  <si>
    <t>AGO 21-2012</t>
  </si>
  <si>
    <t>038/2012</t>
  </si>
  <si>
    <t>JUN 15-2012</t>
  </si>
  <si>
    <t xml:space="preserve"> AGO-2020</t>
  </si>
  <si>
    <t>Financiera Bajío. S.A.</t>
  </si>
  <si>
    <t>Leasing Operations de México, S, de R.L. de CV</t>
  </si>
  <si>
    <t>396/2011</t>
  </si>
  <si>
    <t>030/2011</t>
  </si>
  <si>
    <t>NOV 11-2010</t>
  </si>
  <si>
    <t>SEP 10-2012</t>
  </si>
  <si>
    <t>041/2012</t>
  </si>
  <si>
    <t>JUN 21-2012</t>
  </si>
  <si>
    <t>006/2013</t>
  </si>
  <si>
    <t>Sistema de  Agua Potable Chapala</t>
  </si>
  <si>
    <t>MAR 03-2011</t>
  </si>
  <si>
    <t>011/2011</t>
  </si>
  <si>
    <t>SEP 26-2010</t>
  </si>
  <si>
    <t>TOTAL GLOBAL</t>
  </si>
  <si>
    <t>Deuda Directa</t>
  </si>
  <si>
    <t>Gobierno del Estado</t>
  </si>
  <si>
    <t>Saldo a</t>
  </si>
  <si>
    <t>Total Deuda Directa</t>
  </si>
  <si>
    <t>Municipios sin Aval del Gobierno del Estado</t>
  </si>
  <si>
    <t>Organismos Municipales sin Aval del Gobierno del Estado</t>
  </si>
  <si>
    <t>Total Deuda Pública Documentada</t>
  </si>
  <si>
    <t>Deuda Documentada Directa</t>
  </si>
  <si>
    <t>I Deuda Directa del Gobierno del Estado con la Banca Comercial</t>
  </si>
  <si>
    <t>Subtotal</t>
  </si>
  <si>
    <t>II Deuda Directa del Gobierno del Estado con la Banca de Desarrollo</t>
  </si>
  <si>
    <t>Total de Deuda Documentada Directa</t>
  </si>
  <si>
    <t>Bonos Cupón Cero</t>
  </si>
  <si>
    <t>Total</t>
  </si>
  <si>
    <t>Total Cupón Cero</t>
  </si>
  <si>
    <t>Total Organismos</t>
  </si>
  <si>
    <t>Total Avales a Municipios</t>
  </si>
  <si>
    <t>III Avales a Organismos con la Banca Comercial</t>
  </si>
  <si>
    <t>IV Avales a Organismos con la Banca de Desarrollo</t>
  </si>
  <si>
    <t>V Avales a Municipios con la Banca Comercial</t>
  </si>
  <si>
    <t>Total Municipios Avalados</t>
  </si>
  <si>
    <t>Deuda de Municipios Sin Aval del Gobierno del Estado</t>
  </si>
  <si>
    <t>VII Municipios Sin Aval con la Banca Comercial</t>
  </si>
  <si>
    <t>VIII Municipios Sin Aval con la Banca de Desarrollo</t>
  </si>
  <si>
    <t>Total Municipios Sin Aval</t>
  </si>
  <si>
    <t>Total Arrendamientos</t>
  </si>
  <si>
    <t>Total Municipios y Organismos Sin Aval</t>
  </si>
  <si>
    <t>Daños ocasionados por huracán "Jova"</t>
  </si>
  <si>
    <t>Daños ocasionados por huracán "Manuel"</t>
  </si>
  <si>
    <t>Implementación del Nuevo Sistema de Justicia Penal (Juicios Orales)</t>
  </si>
  <si>
    <t xml:space="preserve"> DIC 11-2014</t>
  </si>
  <si>
    <t>038/2014</t>
  </si>
  <si>
    <t>24862/LX/14</t>
  </si>
  <si>
    <t xml:space="preserve"> OCT-2034</t>
  </si>
  <si>
    <t>Swap de TIIE = 5.73% + Sobre Tasa = 0.29%</t>
  </si>
  <si>
    <t>Ahualulco del Mercado</t>
  </si>
  <si>
    <t>031/2014</t>
  </si>
  <si>
    <t>NOV 13-2014</t>
  </si>
  <si>
    <t>032/2014</t>
  </si>
  <si>
    <t>SEP 03-2014</t>
  </si>
  <si>
    <t>La Barca</t>
  </si>
  <si>
    <t>P14-1214238</t>
  </si>
  <si>
    <t xml:space="preserve">P14-0514078 </t>
  </si>
  <si>
    <t>P14-0314025</t>
  </si>
  <si>
    <t>P14-1213193</t>
  </si>
  <si>
    <t>P14-0813107</t>
  </si>
  <si>
    <t>P14-0713093</t>
  </si>
  <si>
    <t>P14-1113139</t>
  </si>
  <si>
    <t>P14-0214016</t>
  </si>
  <si>
    <t>P14-0214018</t>
  </si>
  <si>
    <t>P14-1214200</t>
  </si>
  <si>
    <t>P140714102</t>
  </si>
  <si>
    <t>P14-1014148</t>
  </si>
  <si>
    <t>P14-0914136</t>
  </si>
  <si>
    <t>P14-0813099</t>
  </si>
  <si>
    <t>P14-1214233</t>
  </si>
  <si>
    <t>P14-1114164</t>
  </si>
  <si>
    <t>P14-0714113</t>
  </si>
  <si>
    <t>P14-1213200</t>
  </si>
  <si>
    <t>P14-1213169</t>
  </si>
  <si>
    <t>JUN 07-2011 y JUN 27-2011</t>
  </si>
  <si>
    <t>NOV 11-2014</t>
  </si>
  <si>
    <t>DIC 13-2013 y OCT 23-2014</t>
  </si>
  <si>
    <t>ABR 24-2012</t>
  </si>
  <si>
    <t>MAY 30-2013</t>
  </si>
  <si>
    <t>JUL 04-2009</t>
  </si>
  <si>
    <t xml:space="preserve"> DIC 23-2013</t>
  </si>
  <si>
    <t>AGO 28-2013</t>
  </si>
  <si>
    <t xml:space="preserve"> DIC 27-2013</t>
  </si>
  <si>
    <t>OCT 30-2013</t>
  </si>
  <si>
    <t>ABR 23-2008</t>
  </si>
  <si>
    <t>ABR 07-2014</t>
  </si>
  <si>
    <t>042/2013</t>
  </si>
  <si>
    <t>NOV 21-2007</t>
  </si>
  <si>
    <t>FOAEM</t>
  </si>
  <si>
    <t>DIC 04-2014</t>
  </si>
  <si>
    <t>039/2014</t>
  </si>
  <si>
    <t>JUN 30-2014</t>
  </si>
  <si>
    <t>TIIE + 2.22%</t>
  </si>
  <si>
    <t>Fecha de Vencimiento</t>
  </si>
  <si>
    <t>Atotonilco el Alto</t>
  </si>
  <si>
    <t xml:space="preserve"> NOV 12-2014</t>
  </si>
  <si>
    <t>036/2014</t>
  </si>
  <si>
    <t>MAY 29-2014</t>
  </si>
  <si>
    <t>Mezquitic</t>
  </si>
  <si>
    <t xml:space="preserve"> DIC 31-2014</t>
  </si>
  <si>
    <t>004/2015</t>
  </si>
  <si>
    <t xml:space="preserve"> MAY 19-2014</t>
  </si>
  <si>
    <t>TIIE + 2.16%</t>
  </si>
  <si>
    <t xml:space="preserve"> DIC 03-2014</t>
  </si>
  <si>
    <t>Concepción de Buenos Aires</t>
  </si>
  <si>
    <t xml:space="preserve"> MAR 19-2015</t>
  </si>
  <si>
    <t>007/2015</t>
  </si>
  <si>
    <t xml:space="preserve"> MAR 05-2015</t>
  </si>
  <si>
    <t>P14-1214245</t>
  </si>
  <si>
    <t>P14-0415028</t>
  </si>
  <si>
    <t>P14-0215011</t>
  </si>
  <si>
    <t>P14-0115003</t>
  </si>
  <si>
    <t>015/2015</t>
  </si>
  <si>
    <t>SEP 25-2014 y MAR 12-2015</t>
  </si>
  <si>
    <t>Tepatitlán de Morelos</t>
  </si>
  <si>
    <t xml:space="preserve"> JUN 15-2015</t>
  </si>
  <si>
    <t>023/2015</t>
  </si>
  <si>
    <t>MAR 04-2015 y JUN 10-2015</t>
  </si>
  <si>
    <t>TIIE + 2.77%</t>
  </si>
  <si>
    <t>021/2015</t>
  </si>
  <si>
    <t>TIIE + 2.92%</t>
  </si>
  <si>
    <t xml:space="preserve"> JUN 08-2015</t>
  </si>
  <si>
    <t>San Cristóbal de la Barranca</t>
  </si>
  <si>
    <t xml:space="preserve"> JUN 04-2015</t>
  </si>
  <si>
    <t>018/2015</t>
  </si>
  <si>
    <t xml:space="preserve"> ABR 15-2015</t>
  </si>
  <si>
    <t xml:space="preserve"> ABR 27-2015</t>
  </si>
  <si>
    <t>TIIE + 2.95%</t>
  </si>
  <si>
    <t xml:space="preserve"> ABR-2025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</si>
  <si>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</si>
  <si>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JUL 06-2015</t>
  </si>
  <si>
    <t>029/2015</t>
  </si>
  <si>
    <t xml:space="preserve"> OCT 13-2015</t>
  </si>
  <si>
    <t>032/2015</t>
  </si>
  <si>
    <t xml:space="preserve"> JUL-2034</t>
  </si>
  <si>
    <t>033/2015</t>
  </si>
  <si>
    <t>P14-1015125</t>
  </si>
  <si>
    <t>P14-1015124</t>
  </si>
  <si>
    <t xml:space="preserve"> DIC 11-2015</t>
  </si>
  <si>
    <t>036/2015</t>
  </si>
  <si>
    <t>P14-1215150</t>
  </si>
  <si>
    <t xml:space="preserve"> OCT 26-2015</t>
  </si>
  <si>
    <t>P14-1115134</t>
  </si>
  <si>
    <t>034/2015</t>
  </si>
  <si>
    <t xml:space="preserve"> JUN-2034</t>
  </si>
  <si>
    <t>DIC 14-2015</t>
  </si>
  <si>
    <t>039/2015</t>
  </si>
  <si>
    <t xml:space="preserve"> ENE-2036</t>
  </si>
  <si>
    <t>P14-1215161</t>
  </si>
  <si>
    <t>035/2015</t>
  </si>
  <si>
    <t>TIIE+3.50%</t>
  </si>
  <si>
    <t xml:space="preserve"> MAY 20-2015</t>
  </si>
  <si>
    <t>P14-0715084</t>
  </si>
  <si>
    <t>P14-0615069</t>
  </si>
  <si>
    <t>P14-0615078</t>
  </si>
  <si>
    <t>P14-0615066</t>
  </si>
  <si>
    <t>P14-0715101</t>
  </si>
  <si>
    <t>P14-1115137</t>
  </si>
  <si>
    <t>P14-0815108</t>
  </si>
  <si>
    <t>TIIE + 2.24%</t>
  </si>
  <si>
    <t>Saldo de Enero</t>
  </si>
  <si>
    <t>Pagaré (Saldo reoprtado por Banorte)</t>
  </si>
  <si>
    <t>Saldo Febrero</t>
  </si>
  <si>
    <t>Amortización Febrero</t>
  </si>
  <si>
    <t>Saldo enero-amort feb</t>
  </si>
  <si>
    <t>Diferencias</t>
  </si>
  <si>
    <t>Dif ene-amort feb/pagaré banorte</t>
  </si>
  <si>
    <t xml:space="preserve"> ABR 18-2016</t>
  </si>
  <si>
    <t>003/2016</t>
  </si>
  <si>
    <t xml:space="preserve"> ABR-2036</t>
  </si>
  <si>
    <t>P14-0416022</t>
  </si>
  <si>
    <t>DIC 28-2015</t>
  </si>
  <si>
    <t>001/2016</t>
  </si>
  <si>
    <t>P14-0416020</t>
  </si>
  <si>
    <t>Tototlán</t>
  </si>
  <si>
    <t>020/2016</t>
  </si>
  <si>
    <t xml:space="preserve">Mazamitla </t>
  </si>
  <si>
    <t xml:space="preserve">La Manzanilla de la Paz </t>
  </si>
  <si>
    <t>P14-0416021</t>
  </si>
  <si>
    <t>002/2016</t>
  </si>
  <si>
    <t xml:space="preserve"> JUL-2036</t>
  </si>
  <si>
    <t>Adquisición de12 vagones para Línea 1 (SITEUR)</t>
  </si>
  <si>
    <t>104/2016</t>
  </si>
  <si>
    <t>P14-0816036</t>
  </si>
  <si>
    <t xml:space="preserve"> NOV-2029</t>
  </si>
  <si>
    <t xml:space="preserve"> AGO-2029</t>
  </si>
  <si>
    <t xml:space="preserve"> NOV-2024</t>
  </si>
  <si>
    <t xml:space="preserve"> MAR 2020</t>
  </si>
  <si>
    <t xml:space="preserve"> MAY 15-2015</t>
  </si>
  <si>
    <t xml:space="preserve"> DIC-2024</t>
  </si>
  <si>
    <t xml:space="preserve"> OCT-2020</t>
  </si>
  <si>
    <t xml:space="preserve"> OCT-2024</t>
  </si>
  <si>
    <t xml:space="preserve"> JUL-2030</t>
  </si>
  <si>
    <t>050/2016</t>
  </si>
  <si>
    <t>25528 y 25801</t>
  </si>
  <si>
    <t>JUL 21-2016</t>
  </si>
  <si>
    <t>AGO 17-2016</t>
  </si>
  <si>
    <t>054/2016</t>
  </si>
  <si>
    <t xml:space="preserve"> AGO-2036</t>
  </si>
  <si>
    <t>AGO 12-2016</t>
  </si>
  <si>
    <t>057/2016</t>
  </si>
  <si>
    <t>P14-0816037</t>
  </si>
  <si>
    <t>TIIE+0.85</t>
  </si>
  <si>
    <t>P14-0916041</t>
  </si>
  <si>
    <t>P14-1016044</t>
  </si>
  <si>
    <t xml:space="preserve">Total Linea de Credito Global </t>
  </si>
  <si>
    <t>Construcción de Tres Bases Regionales de la ¨Fuerza Unica¨ en el interior del Estado y Rehabilitación, Mantenimiento, Fortalecimiento y Modernización de penales en Puente Gandre y Ceinjures en el interior del Estado</t>
  </si>
  <si>
    <t>NOV 18-2016</t>
  </si>
  <si>
    <t>P14-1216072</t>
  </si>
  <si>
    <t xml:space="preserve">012/2016 Como registro Estatal de Obligaciones de los Entes Públicos del Estado de Jalisco y sus Municipios </t>
  </si>
  <si>
    <t xml:space="preserve"> MAY-2037</t>
  </si>
  <si>
    <t xml:space="preserve">Ahualulco del Mercado </t>
  </si>
  <si>
    <t>DIC 09-2016</t>
  </si>
  <si>
    <t xml:space="preserve"> JUN-2037</t>
  </si>
  <si>
    <t xml:space="preserve"> JUN-2027</t>
  </si>
  <si>
    <t>P14-1216059</t>
  </si>
  <si>
    <t>Cabo corrientes</t>
  </si>
  <si>
    <t xml:space="preserve"> JUN-2032</t>
  </si>
  <si>
    <t>P14-1216058</t>
  </si>
  <si>
    <t xml:space="preserve">Casimiro castillo </t>
  </si>
  <si>
    <t>P14-1216060</t>
  </si>
  <si>
    <t>P14-1216062</t>
  </si>
  <si>
    <t xml:space="preserve">La Huerta </t>
  </si>
  <si>
    <t>P14-1216057</t>
  </si>
  <si>
    <t xml:space="preserve">Ixtlahuacan del Río </t>
  </si>
  <si>
    <t>P14-1216061</t>
  </si>
  <si>
    <t xml:space="preserve">Pihuamo </t>
  </si>
  <si>
    <t>P14-1216068</t>
  </si>
  <si>
    <t xml:space="preserve">Tala </t>
  </si>
  <si>
    <t xml:space="preserve">Zapotlán el Grande </t>
  </si>
  <si>
    <t>P14-1216069</t>
  </si>
  <si>
    <t>P14-1216063</t>
  </si>
  <si>
    <t xml:space="preserve">Tuxpan </t>
  </si>
  <si>
    <t xml:space="preserve">011/2016 </t>
  </si>
  <si>
    <t xml:space="preserve">005/2016 </t>
  </si>
  <si>
    <t xml:space="preserve">006/2016 </t>
  </si>
  <si>
    <r>
      <t>Se Inicia con el Registro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001/2016 por Virtud de Empezar con un Nuevo Registro por Tratarse de una Nueva Ley (Registro Estatal de Obligaciones de los Entes Públicos del Estado de Jalisco y sus Municipios). </t>
    </r>
  </si>
  <si>
    <t xml:space="preserve">002/2016 </t>
  </si>
  <si>
    <t xml:space="preserve">004/2016 </t>
  </si>
  <si>
    <t xml:space="preserve">015/2016 </t>
  </si>
  <si>
    <t xml:space="preserve">003/2016 </t>
  </si>
  <si>
    <t xml:space="preserve">010/2016 </t>
  </si>
  <si>
    <t xml:space="preserve">007/2016 </t>
  </si>
  <si>
    <t xml:space="preserve">009/2016 </t>
  </si>
  <si>
    <t>Municipios con Emprestitos de Corto Plazo (Fuente de pago propia)</t>
  </si>
  <si>
    <t>MAR 18-2016</t>
  </si>
  <si>
    <t>P14-1216084</t>
  </si>
  <si>
    <t>P14-1216081</t>
  </si>
  <si>
    <t>TIIE +2.99%</t>
  </si>
  <si>
    <t>TIIE + 1.4%</t>
  </si>
  <si>
    <t>TIIE + 2.21%</t>
  </si>
  <si>
    <t>TIIE + 1.55%</t>
  </si>
  <si>
    <t>P14-1216080</t>
  </si>
  <si>
    <t xml:space="preserve"> JUL 20-2016</t>
  </si>
  <si>
    <t xml:space="preserve">Plataforma Integral Inteligente para la Administración y Operación de Seguridad Publica denominado "ESCUDO URBANO C5".
Continuación de la Contrucción del Centro Universitario de Tonalá. </t>
  </si>
  <si>
    <t xml:space="preserve">Infraestructura Pública Linea 1
Concurrencia Convenios Gobierno Federal de Infraestructura Educativa 
Construcción de Base Militar en el Municipio de Tecalitlán </t>
  </si>
  <si>
    <t>255/2007</t>
  </si>
  <si>
    <t xml:space="preserve">Autlán de Navarro </t>
  </si>
  <si>
    <t xml:space="preserve"> ABR-2034</t>
  </si>
  <si>
    <t>TIIE+1.70%</t>
  </si>
  <si>
    <t>FEB 23-2017</t>
  </si>
  <si>
    <t>MAY-15-2017</t>
  </si>
  <si>
    <t>007/2017</t>
  </si>
  <si>
    <t>5,479 DÍAS</t>
  </si>
  <si>
    <t>1,095 DIAS</t>
  </si>
  <si>
    <t xml:space="preserve">5,478 DIAS </t>
  </si>
  <si>
    <t xml:space="preserve">7,305 DIAS </t>
  </si>
  <si>
    <t>3,652 DIAS</t>
  </si>
  <si>
    <t xml:space="preserve"> OCT-2032</t>
  </si>
  <si>
    <t>MAY-18-2017</t>
  </si>
  <si>
    <t>009/2017</t>
  </si>
  <si>
    <t xml:space="preserve">Villa Hidalgo </t>
  </si>
  <si>
    <t>010/2017</t>
  </si>
  <si>
    <t>P14-0917047</t>
  </si>
  <si>
    <t>P14-0917050</t>
  </si>
  <si>
    <t>P14-0917049</t>
  </si>
  <si>
    <t xml:space="preserve">Chapala </t>
  </si>
  <si>
    <t>012/2017</t>
  </si>
  <si>
    <t xml:space="preserve"> NOV-2037</t>
  </si>
  <si>
    <t xml:space="preserve">Tonila </t>
  </si>
  <si>
    <t>011/2017</t>
  </si>
  <si>
    <t xml:space="preserve"> NOV-2027</t>
  </si>
  <si>
    <t xml:space="preserve">Tuxcueca </t>
  </si>
  <si>
    <t>008/2017</t>
  </si>
  <si>
    <t xml:space="preserve"> OCT-2037</t>
  </si>
  <si>
    <t xml:space="preserve">Acatlán de Juárez </t>
  </si>
  <si>
    <t>Tizapán</t>
  </si>
  <si>
    <t>TIIE+0.59</t>
  </si>
  <si>
    <t xml:space="preserve">Teocaltiche </t>
  </si>
  <si>
    <t>OCT 05-2017</t>
  </si>
  <si>
    <t>033/2017</t>
  </si>
  <si>
    <t xml:space="preserve"> MAR-2033</t>
  </si>
  <si>
    <t>Linea de Credito Global Municipal</t>
  </si>
  <si>
    <t>P14-1117072</t>
  </si>
  <si>
    <t>P14-0917054</t>
  </si>
  <si>
    <t>P14-0917057</t>
  </si>
  <si>
    <t xml:space="preserve">Puerto Vallarta </t>
  </si>
  <si>
    <t>NOV 14-2017</t>
  </si>
  <si>
    <t>038/2017</t>
  </si>
  <si>
    <t xml:space="preserve"> ABR-2028</t>
  </si>
  <si>
    <t>(No se incluyen 2,450.6 mdp dispuestos de los créditos cupón cero, ya que sólo se pagarán intereses)</t>
  </si>
  <si>
    <t xml:space="preserve">Nota: En el caso de los Municipios, el Objeto de Apliación es Inversión Pública de conformidad con la Ley de Deuda Pública y Disciplina Financiera del Estado de Jalisco y sus Municipios. </t>
  </si>
  <si>
    <t>TIIE + 0.94%</t>
  </si>
  <si>
    <t>P14-0917053</t>
  </si>
  <si>
    <t xml:space="preserve">Colotlán </t>
  </si>
  <si>
    <t>SEP 11-2017</t>
  </si>
  <si>
    <t>P14-1117073</t>
  </si>
  <si>
    <t>027/2017</t>
  </si>
  <si>
    <t xml:space="preserve"> FEB-2028</t>
  </si>
  <si>
    <t xml:space="preserve">Cuatitlán de García Barragán </t>
  </si>
  <si>
    <t>MAR 24-2017</t>
  </si>
  <si>
    <t>P14-1117078</t>
  </si>
  <si>
    <t>005/2017</t>
  </si>
  <si>
    <t xml:space="preserve">Ixtlahuacán de los Membrillos </t>
  </si>
  <si>
    <t>AGO 24-2017</t>
  </si>
  <si>
    <t>P14-1117070</t>
  </si>
  <si>
    <t>016/2017</t>
  </si>
  <si>
    <t>SEP 08-2017</t>
  </si>
  <si>
    <t>P14-1117076</t>
  </si>
  <si>
    <t>025/2017</t>
  </si>
  <si>
    <t>1,826 DIAS</t>
  </si>
  <si>
    <t xml:space="preserve"> FEB-2023</t>
  </si>
  <si>
    <t>P14-1217132</t>
  </si>
  <si>
    <t xml:space="preserve">San Julían </t>
  </si>
  <si>
    <t>P14-1117077</t>
  </si>
  <si>
    <t>026/2017</t>
  </si>
  <si>
    <t>MAR 09-2017</t>
  </si>
  <si>
    <t>P14-1117079</t>
  </si>
  <si>
    <t>003/2017</t>
  </si>
  <si>
    <t xml:space="preserve">San Martín Hidalgo </t>
  </si>
  <si>
    <t>SEP 06-2017</t>
  </si>
  <si>
    <t>P14-1217081</t>
  </si>
  <si>
    <t>021/2017</t>
  </si>
  <si>
    <t>OCT 27-2017</t>
  </si>
  <si>
    <t>P14-1117075</t>
  </si>
  <si>
    <t>035/2017</t>
  </si>
  <si>
    <t xml:space="preserve"> ABRI-2033</t>
  </si>
  <si>
    <t xml:space="preserve">Tonaya </t>
  </si>
  <si>
    <t>P14-1117074</t>
  </si>
  <si>
    <t>018/2017</t>
  </si>
  <si>
    <t xml:space="preserve">Yahualica de Gonzáles Gallo </t>
  </si>
  <si>
    <t>P14-1117071</t>
  </si>
  <si>
    <t>037/2017</t>
  </si>
  <si>
    <t>% DE AFECTACIÓN DEL FGP</t>
  </si>
  <si>
    <t>Totalidad</t>
  </si>
  <si>
    <t>No especificado</t>
  </si>
  <si>
    <t>Zapotitlán de Vadillo</t>
  </si>
  <si>
    <t xml:space="preserve">Zapopan </t>
  </si>
  <si>
    <t>Total Municipios con APP´S - CONCESIONES</t>
  </si>
  <si>
    <t>N.A</t>
  </si>
  <si>
    <t>CALIFICACIÓN FITCH RATINGS</t>
  </si>
  <si>
    <t>CALIFICACIÓN MOODYS</t>
  </si>
  <si>
    <t xml:space="preserve">CALIFICACIÓN 
HR RATINGS </t>
  </si>
  <si>
    <t>Swap de TIIE = 7.35% + Sobre Tasa = 0.59%</t>
  </si>
  <si>
    <t>TIIE+0.62%</t>
  </si>
  <si>
    <t>Disposición 1) Fija: 9.31% 
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</si>
  <si>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>TIIE+2.48%</t>
  </si>
  <si>
    <t>Aa1.mx</t>
  </si>
  <si>
    <t>HR AA (E)</t>
  </si>
  <si>
    <t>HR AAA (E)</t>
  </si>
  <si>
    <t>HR AA + (E)</t>
  </si>
  <si>
    <t>NOV 22-2017</t>
  </si>
  <si>
    <t>042/2017</t>
  </si>
  <si>
    <t xml:space="preserve"> MAY-2028</t>
  </si>
  <si>
    <t>P14-0318016</t>
  </si>
  <si>
    <t>MEXILED S.A. DE C.V.</t>
  </si>
  <si>
    <t>P14-0318017</t>
  </si>
  <si>
    <t>7305 días</t>
  </si>
  <si>
    <t>SEP 29-2014</t>
  </si>
  <si>
    <t>027-2015</t>
  </si>
  <si>
    <t>Acta de Cabildo de fecha 10 de Septiembre de 2014.</t>
  </si>
  <si>
    <t>Bancomer</t>
  </si>
  <si>
    <t xml:space="preserve"> NOV-2036</t>
  </si>
  <si>
    <t xml:space="preserve">Villa Guerrero </t>
  </si>
  <si>
    <t>AGO 30-2017</t>
  </si>
  <si>
    <t>P14-0418025</t>
  </si>
  <si>
    <t>028/2017</t>
  </si>
  <si>
    <t>036/2017</t>
  </si>
  <si>
    <t>022/2017</t>
  </si>
  <si>
    <t>SEP 07-2017</t>
  </si>
  <si>
    <t xml:space="preserve"> FEB-2038</t>
  </si>
  <si>
    <t>ABR 19-2018</t>
  </si>
  <si>
    <t>010/2018</t>
  </si>
  <si>
    <t>3,653 DÍAS</t>
  </si>
  <si>
    <t xml:space="preserve"> OCT-2028</t>
  </si>
  <si>
    <t>006/2018</t>
  </si>
  <si>
    <t>MAR 23-2018</t>
  </si>
  <si>
    <t xml:space="preserve">Cuquío </t>
  </si>
  <si>
    <t>005/2018</t>
  </si>
  <si>
    <t>OCT 10-2017</t>
  </si>
  <si>
    <t>034/2017</t>
  </si>
  <si>
    <t>MAY-23-2017</t>
  </si>
  <si>
    <t>008/2018</t>
  </si>
  <si>
    <t xml:space="preserve"> SEB-2028</t>
  </si>
  <si>
    <t xml:space="preserve">Magdalena </t>
  </si>
  <si>
    <t>030/2017</t>
  </si>
  <si>
    <t>1,826 DÍAS</t>
  </si>
  <si>
    <t xml:space="preserve"> MAR-2023</t>
  </si>
  <si>
    <t>041/2017</t>
  </si>
  <si>
    <t>MAR-23-2018</t>
  </si>
  <si>
    <t>007/2018</t>
  </si>
  <si>
    <t>P14-0518035</t>
  </si>
  <si>
    <t>P14-0518031</t>
  </si>
  <si>
    <t>P14-0518040</t>
  </si>
  <si>
    <t>P14-0518044</t>
  </si>
  <si>
    <t>P14-0518055</t>
  </si>
  <si>
    <t>P14-0518049</t>
  </si>
  <si>
    <t>P14-0518034</t>
  </si>
  <si>
    <t>P14-0518050</t>
  </si>
  <si>
    <t>P14-0518051</t>
  </si>
  <si>
    <t>P14-0418030</t>
  </si>
  <si>
    <t>017/2017</t>
  </si>
  <si>
    <t>AGO 28-2017</t>
  </si>
  <si>
    <t>P14-0518052</t>
  </si>
  <si>
    <t xml:space="preserve">XII Municipios con APP´S - CONCESIONES </t>
  </si>
  <si>
    <t>AAA (mex)</t>
  </si>
  <si>
    <t>Aaa.mx</t>
  </si>
  <si>
    <t>019/2017</t>
  </si>
  <si>
    <t>043/2017</t>
  </si>
  <si>
    <t>P14-0718062</t>
  </si>
  <si>
    <t>AGO 18-2017</t>
  </si>
  <si>
    <t>OCT 30-2017</t>
  </si>
  <si>
    <t>P14-0718067</t>
  </si>
  <si>
    <t xml:space="preserve"> SEP-2038</t>
  </si>
  <si>
    <t xml:space="preserve"> ABR-2023</t>
  </si>
  <si>
    <t>OCT 26-2016</t>
  </si>
  <si>
    <t>Fortalecimiento a la Infraestructura Carretera y de Caminos en el Interior del Estado</t>
  </si>
  <si>
    <t>P14-1116053</t>
  </si>
  <si>
    <t>058/2016</t>
  </si>
  <si>
    <t>TIIE + 0.60%</t>
  </si>
  <si>
    <t>JUN 07-2018</t>
  </si>
  <si>
    <t>Proyectos de Inversión Pública (Refinanciamiento del Crédito Santander por $1,355,000,000.00)</t>
  </si>
  <si>
    <t>P14-0818080</t>
  </si>
  <si>
    <t>TIIE+0.55%</t>
  </si>
  <si>
    <t>6,442 DÍAS</t>
  </si>
  <si>
    <t>7305 DÍAS</t>
  </si>
  <si>
    <t>012/2018</t>
  </si>
  <si>
    <t>% DE AFECTACIÓN DEL FGP
100%</t>
  </si>
  <si>
    <t>% DE AFECTACIÓN DEL FGP
78%</t>
  </si>
  <si>
    <t>Zapotiltic</t>
  </si>
  <si>
    <t>P14-0718072</t>
  </si>
  <si>
    <t>020/2017</t>
  </si>
  <si>
    <t>IX Municipios con Arrendamiento Financiero con Garantía de Participaciones</t>
  </si>
  <si>
    <t xml:space="preserve">X Linea  de Credito Global (Registro Estatal de Obligaciones de los Entes Públicos del Estado de Jalisco y sus Municipios) </t>
  </si>
  <si>
    <t>Tasa A: TIIE
Sobre tasa 0.67%
Tasa B:6.20%
Techo: 7.53%</t>
  </si>
  <si>
    <t>TIIE+0.68%</t>
  </si>
  <si>
    <t>Disposición 1) TIIE+ 0.17%
Disposición 2) TIIE+ 0.53%</t>
  </si>
  <si>
    <t xml:space="preserve">Proyectos de Inversión Pública consistente en la amortización anticipada del crédito con Banamex por $2,750,000,000.00 (Dos mil setescientos cincuenta millones de pesos 00/100 M.N.) </t>
  </si>
  <si>
    <t xml:space="preserve">Proyectos de Inversión Pública consistente en la amortización anticipada del crédito con Scotiabank por $650´000,000.00 (Seiscientos cincuenta millones de pesos 00/100 M.N.) </t>
  </si>
  <si>
    <t>TIIE ANUALIZADA + 0.78%</t>
  </si>
  <si>
    <t xml:space="preserve">Teocuitatlán de Corona </t>
  </si>
  <si>
    <t>FEB 27-2017</t>
  </si>
  <si>
    <t>001/2017</t>
  </si>
  <si>
    <t>TIIE + 0.67%</t>
  </si>
  <si>
    <t>P14-1118099</t>
  </si>
  <si>
    <t>TIIE + 0.55%</t>
  </si>
  <si>
    <t>Swap de TIIE = 5.72% + Sobre Tasa = 0.67%</t>
  </si>
  <si>
    <t>Swap de TIIE = 5.68% + Sobre Tasa = 0.67%</t>
  </si>
  <si>
    <t>Swap de TIIE = 5.18% + Sobre Tasa = 0.67%</t>
  </si>
  <si>
    <t>TIIE + 1.35%</t>
  </si>
  <si>
    <t>Solventar necesidades urgentes de liquidez de carácter temporal, en términos de los artículos 30 y 31 de la Ley de Disciplina Financiera de las Entidades Federativas y los Municipios.</t>
  </si>
  <si>
    <t>DIC 19-2018</t>
  </si>
  <si>
    <t>018/2018</t>
  </si>
  <si>
    <t xml:space="preserve">No aplica conforme al artículo 6° de la Ley de Deuda Pública y Disciplina Financiera del Estado de Jalisco y sus Municipios. </t>
  </si>
  <si>
    <t>TIIE+0.69%</t>
  </si>
  <si>
    <t>365 Días</t>
  </si>
  <si>
    <t xml:space="preserve">Ingresos Propios del Gobierno del Estado de Jalisco. </t>
  </si>
  <si>
    <t xml:space="preserve"> DIC-2019</t>
  </si>
  <si>
    <t xml:space="preserve"> JUN-2036</t>
  </si>
  <si>
    <t xml:space="preserve"> ENE-2035</t>
  </si>
  <si>
    <t>EMPRESTITO DE CORTO PLAZO</t>
  </si>
  <si>
    <t>XIII Organismos Sin Aval con la Banca de Desarrollo</t>
  </si>
  <si>
    <t>Total Municipios con Emprestitos de Corto Plazo (Fuente de pago propia)</t>
  </si>
  <si>
    <t>Bansi, S.A Institución de Banca Múltiple</t>
  </si>
  <si>
    <t>DIC 04-2018</t>
  </si>
  <si>
    <t>015/2018</t>
  </si>
  <si>
    <t>Acta de Sesión de Cabildo de fecha 29 de octubre de 2018</t>
  </si>
  <si>
    <t>TIIE +2.40%</t>
  </si>
  <si>
    <t>365 DÍAS</t>
  </si>
  <si>
    <t>Ingresos Propios del Municipio</t>
  </si>
  <si>
    <t>HSBC México, S.A. Institución de Banca Múltiple, Grupo Financiero HSBC</t>
  </si>
  <si>
    <t>NOV 06-2018</t>
  </si>
  <si>
    <t>016/2018</t>
  </si>
  <si>
    <t>Acta número 2 (dos) de la Sesión Ordinaria del Ayuntamiento de Guadalajara, celebrada el 19 de Octubre de 2018</t>
  </si>
  <si>
    <t>NAFIN + 3.00%</t>
  </si>
  <si>
    <t>180 Días</t>
  </si>
  <si>
    <t xml:space="preserve">No Aplica conforme al Art. 6° de la Ley de Deuda Pública y Disciplina Financiera del Estado de Jalisco y sus Municipios. </t>
  </si>
  <si>
    <t>019/2018</t>
  </si>
  <si>
    <t>DIC 05-2018</t>
  </si>
  <si>
    <t>TIIE + 0.30%</t>
  </si>
  <si>
    <t>364 DÍAS</t>
  </si>
  <si>
    <t>020/2018</t>
  </si>
  <si>
    <t>DIC 14-2018</t>
  </si>
  <si>
    <t>Sesión Ordinaria del Ayuntamiento celebrada el día 22 de noviembre de 2018, mediante el acuerdo AA/20181122/O/008</t>
  </si>
  <si>
    <t>TIIE +3.50%</t>
  </si>
  <si>
    <t>022/2018</t>
  </si>
  <si>
    <t>NAFIN + 2.80%</t>
  </si>
  <si>
    <t xml:space="preserve">Poncitlán </t>
  </si>
  <si>
    <t>P14-1118118</t>
  </si>
  <si>
    <t>015/2017</t>
  </si>
  <si>
    <t>P14-1218130</t>
  </si>
  <si>
    <t>039/2017</t>
  </si>
  <si>
    <t>SEP 22-2017</t>
  </si>
  <si>
    <t>P14-1218132</t>
  </si>
  <si>
    <t>032/2017</t>
  </si>
  <si>
    <t>OCT 31-2018</t>
  </si>
  <si>
    <t>013/2018</t>
  </si>
  <si>
    <t>TIIE+1.20%</t>
  </si>
  <si>
    <t xml:space="preserve"> ABRI-2029</t>
  </si>
  <si>
    <t>P14-1118115</t>
  </si>
  <si>
    <t xml:space="preserve"> OCT-2036</t>
  </si>
  <si>
    <t>% DE AFECTACIÓN DEL FGP Y FMM</t>
  </si>
  <si>
    <t xml:space="preserve">Total Cortos Plazo </t>
  </si>
  <si>
    <t>Q14-0219020</t>
  </si>
  <si>
    <t>Deuda Contingente</t>
  </si>
  <si>
    <t>Total Deuda Contingente</t>
  </si>
  <si>
    <t xml:space="preserve">Total Directa y Deuda Contingente </t>
  </si>
  <si>
    <t>Swap de TIIE = 5.76% + Sobre Tasa = 0.67%</t>
  </si>
  <si>
    <t>Municipios con APP´S - Concesiones</t>
  </si>
  <si>
    <t xml:space="preserve">Zapotlanejo </t>
  </si>
  <si>
    <t>Banco Mercantil del Norte, S.A., Institución de Banca Múltiple, Grupo Financiero Banorte</t>
  </si>
  <si>
    <t>FEB 27-2019</t>
  </si>
  <si>
    <t>001/2019</t>
  </si>
  <si>
    <t>Primera Sesión Extraordinaria del Ayuntamiento del Municipio de Jocotepec, Jalisco de fecha 14 de febrero de 2019</t>
  </si>
  <si>
    <t>TIIE + 2.28%</t>
  </si>
  <si>
    <t>365 días</t>
  </si>
  <si>
    <t xml:space="preserve">XI Municipios con Emprestitos de Corto Plazo (Fuente de pago propia)
Destino de los Financiamientos de Corto Plazo es; Cubrir necesidades de corto plazo, entendiendo dichas necesidades como Insuficiencias de Liquidez de Carácter Temporal, en términos del artículo 31 de la Ley de Disciplina Financiera de las Entidades Federativas y los Municipios.  </t>
  </si>
  <si>
    <t xml:space="preserve">Banco Santander México S.A. de C.V., Institución de Banca Múltiple, Grupo Financiero Santander. </t>
  </si>
  <si>
    <t>FEB 12-2019</t>
  </si>
  <si>
    <t>002/2019</t>
  </si>
  <si>
    <t>003/2019</t>
  </si>
  <si>
    <t>No Aplica de conformidad con el Artículo 6 de la Ley de Deuda Pública y Disciplina Financiera del Estado de Jalisco y sus Municipios</t>
  </si>
  <si>
    <t>NAFIN + 2.50%</t>
  </si>
  <si>
    <t xml:space="preserve"> FEB-2020</t>
  </si>
  <si>
    <t>FEB 19-2019</t>
  </si>
  <si>
    <t>Acta número veintinueve del acta numero 07 de la Sesión ordinaria de fecha 14 de diciembre de 2018</t>
  </si>
  <si>
    <t>TIIE + 2.50%</t>
  </si>
  <si>
    <t>Q14-0319028</t>
  </si>
  <si>
    <t xml:space="preserve">Tlajomulco de Zuñiga </t>
  </si>
  <si>
    <t>OCT 22-2018</t>
  </si>
  <si>
    <t>P14-0219004</t>
  </si>
  <si>
    <t>014/2018</t>
  </si>
  <si>
    <t xml:space="preserve"> ENE-2029</t>
  </si>
  <si>
    <t>DIC 24-2018</t>
  </si>
  <si>
    <t>P14-0219005</t>
  </si>
  <si>
    <t>023/2018</t>
  </si>
  <si>
    <t>TIIE+1.25%</t>
  </si>
  <si>
    <t>1,096 DÍAS</t>
  </si>
  <si>
    <t>Disposición 1) Fija: 7.99%
Disposición 2) Fija: 8.10%
Disposición 3) Fija: 8.13%</t>
  </si>
  <si>
    <t>Disposición 1) Fija: 8.11%
Disppsición 2) Fija: 7.92%
Disposición 3) Fija: 7.95%
Disposición 4) Fija: 7.56%
Disposición 5) Fija: 7.12%
Disposición 6) Fija: 8.71%</t>
  </si>
  <si>
    <t>Disposición 1) Fija: 8.52%
Disposición 2) Fija: 8.67%
Disposición 3) Fija: 8.49%
Disposición 4) Fija: 8.48%
Disposición 5) Fija: 8.44%
Disposición 6) Fija: 8.20%
Disposición 7) Fija: 7.99%
Disposición 8) Fija: 7.81%
Disposición 9) Fija: 7.82%
   Disposición 10) Fija:7.88%
  Disposición 11) Fija: 8.05%
  Disposición 12) Fija: 7.72%
  Disposición 13) Fija: 7.46%
  Disposición 14) Fija: 8.04%</t>
  </si>
  <si>
    <t>Disposición 1) Fija: 7.94%
Disposición 2) Fija: 7.76%
Disposición 3) Fija: 8.14%
Disposición 4) Fija: 7.64% 
Disposición 5) Fija: 7.71%</t>
  </si>
  <si>
    <t xml:space="preserve">Disposición 1) Fija: 8.46%
Disposición 2) Fija: 9.01% </t>
  </si>
  <si>
    <t>Fija: 8.25%</t>
  </si>
  <si>
    <t>Disposición 1) Fija: 8.78%</t>
  </si>
  <si>
    <t>P14-1214201</t>
  </si>
  <si>
    <t>ABRIL 30 2019</t>
  </si>
  <si>
    <t>Abril 30 2019</t>
  </si>
  <si>
    <t>Abril  30 2019</t>
  </si>
  <si>
    <t>TIIE+1.31%</t>
  </si>
  <si>
    <t>TIIE+1.51%</t>
  </si>
  <si>
    <t>TIIE+1.21%</t>
  </si>
  <si>
    <t>Disposición 1)TIIE + sobre Tasa = 0.67%
Disposición 2) CAP de TIIE = 7.50 % + sobre Tasa = 0.67%
Disposición 3) Swap de TIIE = 5.78% + Sobre Tasa = 0.67%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</si>
</sst>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000"/>
    <numFmt numFmtId="165" formatCode="_-* #,##0_-;\-* #,##0_-;_-* &quot;-&quot;??_-;_-@_-"/>
    <numFmt numFmtId="166" formatCode="#,##0.000"/>
    <numFmt numFmtId="167" formatCode="0.0000%"/>
    <numFmt numFmtId="168" formatCode="#,##0.0000"/>
    <numFmt numFmtId="169" formatCode="_-* #,##0.000_-;\-* #,##0.000_-;_-* &quot;-&quot;??_-;_-@_-"/>
  </numFmts>
  <fonts count="46" x14ac:knownFonts="1">
    <font>
      <sz val="11"/>
      <color theme="1"/>
      <name val="Calibri"/>
      <family val="2"/>
      <scheme val="minor"/>
    </font>
    <font>
      <b/>
      <sz val="14"/>
      <color theme="1" tint="0.249977111117893"/>
      <name val="Arial"/>
      <family val="2"/>
    </font>
    <font>
      <b/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3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sz val="13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indexed="22"/>
      </patternFill>
    </fill>
    <fill>
      <patternFill patternType="solid">
        <fgColor rgb="FF8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4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</cellStyleXfs>
  <cellXfs count="22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/>
    </xf>
    <xf numFmtId="17" fontId="15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quotePrefix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0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10" fontId="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17" fontId="11" fillId="2" borderId="0" xfId="0" quotePrefix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quotePrefix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vertical="center"/>
    </xf>
    <xf numFmtId="3" fontId="18" fillId="2" borderId="0" xfId="1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1" fillId="2" borderId="0" xfId="0" applyFont="1" applyFill="1"/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Continuous" vertical="center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3" fontId="31" fillId="2" borderId="0" xfId="0" applyNumberFormat="1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/>
    <xf numFmtId="0" fontId="29" fillId="2" borderId="0" xfId="0" applyFont="1" applyFill="1" applyAlignment="1">
      <alignment vertical="center"/>
    </xf>
    <xf numFmtId="3" fontId="29" fillId="2" borderId="0" xfId="0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8" fillId="2" borderId="0" xfId="0" applyFont="1" applyFill="1"/>
    <xf numFmtId="0" fontId="39" fillId="2" borderId="0" xfId="0" applyFont="1" applyFill="1"/>
    <xf numFmtId="0" fontId="7" fillId="2" borderId="0" xfId="0" applyFont="1" applyFill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25" fillId="8" borderId="2" xfId="0" applyFont="1" applyFill="1" applyBorder="1" applyAlignment="1">
      <alignment vertical="center"/>
    </xf>
    <xf numFmtId="0" fontId="25" fillId="8" borderId="4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/>
    </xf>
    <xf numFmtId="15" fontId="20" fillId="8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right" vertical="center"/>
    </xf>
    <xf numFmtId="0" fontId="25" fillId="9" borderId="0" xfId="0" applyFont="1" applyFill="1" applyBorder="1" applyAlignment="1">
      <alignment vertical="center"/>
    </xf>
    <xf numFmtId="0" fontId="32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10" fontId="6" fillId="2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3" fontId="25" fillId="5" borderId="0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vertical="center"/>
    </xf>
    <xf numFmtId="3" fontId="20" fillId="6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4" fontId="6" fillId="2" borderId="0" xfId="1" applyFont="1" applyFill="1" applyBorder="1" applyAlignment="1">
      <alignment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5" fillId="8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43" fontId="31" fillId="2" borderId="0" xfId="2" applyFont="1" applyFill="1"/>
    <xf numFmtId="4" fontId="31" fillId="2" borderId="0" xfId="0" applyNumberFormat="1" applyFont="1" applyFill="1"/>
    <xf numFmtId="0" fontId="4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43" fillId="2" borderId="0" xfId="0" applyNumberFormat="1" applyFont="1" applyFill="1"/>
    <xf numFmtId="4" fontId="44" fillId="2" borderId="0" xfId="0" applyNumberFormat="1" applyFont="1" applyFill="1"/>
    <xf numFmtId="43" fontId="31" fillId="2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41" fillId="2" borderId="0" xfId="0" applyFont="1" applyFill="1" applyBorder="1" applyAlignment="1">
      <alignment vertical="center"/>
    </xf>
    <xf numFmtId="4" fontId="41" fillId="2" borderId="0" xfId="0" applyNumberFormat="1" applyFont="1" applyFill="1" applyBorder="1" applyAlignment="1">
      <alignment horizontal="right" vertical="center"/>
    </xf>
    <xf numFmtId="43" fontId="41" fillId="2" borderId="0" xfId="0" applyNumberFormat="1" applyFont="1" applyFill="1" applyBorder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3" fontId="20" fillId="8" borderId="0" xfId="1" applyNumberFormat="1" applyFont="1" applyFill="1" applyBorder="1" applyAlignment="1">
      <alignment horizontal="center" vertical="center"/>
    </xf>
    <xf numFmtId="3" fontId="32" fillId="2" borderId="0" xfId="1" applyNumberFormat="1" applyFont="1" applyFill="1" applyBorder="1" applyAlignment="1">
      <alignment horizontal="right" vertical="center"/>
    </xf>
    <xf numFmtId="3" fontId="20" fillId="8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20" fillId="10" borderId="0" xfId="0" applyNumberFormat="1" applyFont="1" applyFill="1" applyBorder="1" applyAlignment="1">
      <alignment horizontal="right" vertical="center"/>
    </xf>
    <xf numFmtId="3" fontId="20" fillId="9" borderId="0" xfId="1" applyNumberFormat="1" applyFont="1" applyFill="1" applyBorder="1" applyAlignment="1">
      <alignment horizontal="right" vertical="center"/>
    </xf>
    <xf numFmtId="3" fontId="31" fillId="2" borderId="0" xfId="0" applyNumberFormat="1" applyFont="1" applyFill="1" applyAlignment="1">
      <alignment horizontal="right" vertical="center"/>
    </xf>
    <xf numFmtId="3" fontId="9" fillId="3" borderId="0" xfId="1" applyNumberFormat="1" applyFont="1" applyFill="1" applyBorder="1" applyAlignment="1">
      <alignment horizontal="right" vertical="center"/>
    </xf>
    <xf numFmtId="165" fontId="25" fillId="13" borderId="0" xfId="2" applyNumberFormat="1" applyFont="1" applyFill="1" applyAlignment="1">
      <alignment vertical="center"/>
    </xf>
    <xf numFmtId="43" fontId="6" fillId="2" borderId="0" xfId="2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165" fontId="25" fillId="2" borderId="0" xfId="2" applyNumberFormat="1" applyFont="1" applyFill="1" applyAlignment="1">
      <alignment vertical="center"/>
    </xf>
    <xf numFmtId="3" fontId="25" fillId="8" borderId="1" xfId="0" applyNumberFormat="1" applyFont="1" applyFill="1" applyBorder="1" applyAlignment="1">
      <alignment vertical="center"/>
    </xf>
    <xf numFmtId="3" fontId="25" fillId="8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3" fontId="31" fillId="2" borderId="0" xfId="0" applyNumberFormat="1" applyFont="1" applyFill="1"/>
    <xf numFmtId="17" fontId="6" fillId="2" borderId="0" xfId="0" applyNumberFormat="1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1" fillId="2" borderId="0" xfId="0" applyNumberFormat="1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/>
    <xf numFmtId="4" fontId="25" fillId="8" borderId="2" xfId="0" applyNumberFormat="1" applyFont="1" applyFill="1" applyBorder="1" applyAlignment="1">
      <alignment vertical="center"/>
    </xf>
    <xf numFmtId="43" fontId="6" fillId="13" borderId="0" xfId="0" applyNumberFormat="1" applyFont="1" applyFill="1" applyAlignment="1">
      <alignment vertical="center"/>
    </xf>
    <xf numFmtId="43" fontId="25" fillId="8" borderId="0" xfId="2" applyFont="1" applyFill="1" applyBorder="1" applyAlignment="1">
      <alignment vertical="center"/>
    </xf>
    <xf numFmtId="167" fontId="35" fillId="2" borderId="0" xfId="3" applyNumberFormat="1" applyFont="1" applyFill="1" applyAlignment="1">
      <alignment horizontal="right" vertical="center"/>
    </xf>
    <xf numFmtId="166" fontId="6" fillId="2" borderId="0" xfId="0" applyNumberFormat="1" applyFont="1" applyFill="1" applyBorder="1" applyAlignment="1">
      <alignment vertical="center"/>
    </xf>
    <xf numFmtId="168" fontId="31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4" fontId="31" fillId="0" borderId="0" xfId="0" applyNumberFormat="1" applyFont="1" applyFill="1"/>
    <xf numFmtId="3" fontId="6" fillId="0" borderId="5" xfId="5" applyNumberFormat="1" applyFont="1" applyFill="1" applyBorder="1" applyAlignment="1">
      <alignment horizontal="right" vertical="center"/>
    </xf>
    <xf numFmtId="164" fontId="31" fillId="2" borderId="0" xfId="0" applyNumberFormat="1" applyFont="1" applyFill="1"/>
    <xf numFmtId="0" fontId="30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vertical="center"/>
    </xf>
    <xf numFmtId="10" fontId="35" fillId="2" borderId="0" xfId="3" applyNumberFormat="1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vertical="center" wrapText="1"/>
    </xf>
    <xf numFmtId="43" fontId="6" fillId="2" borderId="0" xfId="2" applyFont="1" applyFill="1" applyAlignment="1">
      <alignment horizontal="center" vertical="center"/>
    </xf>
    <xf numFmtId="10" fontId="35" fillId="2" borderId="0" xfId="3" applyNumberFormat="1" applyFont="1" applyFill="1" applyAlignment="1">
      <alignment horizontal="right" vertical="center"/>
    </xf>
    <xf numFmtId="4" fontId="35" fillId="2" borderId="0" xfId="0" applyNumberFormat="1" applyFont="1" applyFill="1" applyBorder="1" applyAlignment="1">
      <alignment vertical="center"/>
    </xf>
    <xf numFmtId="43" fontId="6" fillId="2" borderId="0" xfId="2" applyFont="1" applyFill="1" applyBorder="1" applyAlignment="1">
      <alignment horizontal="right" vertical="center"/>
    </xf>
    <xf numFmtId="4" fontId="6" fillId="2" borderId="0" xfId="1" applyFont="1" applyFill="1" applyBorder="1" applyAlignment="1">
      <alignment horizontal="right" vertical="center"/>
    </xf>
    <xf numFmtId="43" fontId="6" fillId="2" borderId="0" xfId="2" applyFont="1" applyFill="1" applyBorder="1" applyAlignment="1">
      <alignment vertical="center"/>
    </xf>
    <xf numFmtId="0" fontId="25" fillId="8" borderId="0" xfId="0" applyFont="1" applyFill="1" applyBorder="1" applyAlignment="1">
      <alignment horizontal="center" vertical="center" wrapText="1"/>
    </xf>
    <xf numFmtId="169" fontId="31" fillId="2" borderId="0" xfId="0" applyNumberFormat="1" applyFont="1" applyFill="1"/>
    <xf numFmtId="0" fontId="20" fillId="8" borderId="0" xfId="0" applyFont="1" applyFill="1" applyBorder="1" applyAlignment="1">
      <alignment horizontal="left" vertical="center"/>
    </xf>
    <xf numFmtId="0" fontId="30" fillId="9" borderId="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horizontal="center" vertical="center" wrapText="1"/>
    </xf>
    <xf numFmtId="0" fontId="20" fillId="13" borderId="0" xfId="0" applyFont="1" applyFill="1" applyAlignment="1">
      <alignment horizontal="left" vertical="center"/>
    </xf>
    <xf numFmtId="0" fontId="20" fillId="8" borderId="0" xfId="0" applyFont="1" applyFill="1" applyBorder="1" applyAlignment="1">
      <alignment horizontal="left" vertical="center"/>
    </xf>
    <xf numFmtId="4" fontId="25" fillId="8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10" fillId="11" borderId="0" xfId="0" quotePrefix="1" applyFont="1" applyFill="1" applyBorder="1" applyAlignment="1">
      <alignment horizontal="left" vertical="center"/>
    </xf>
    <xf numFmtId="0" fontId="20" fillId="13" borderId="0" xfId="0" applyFont="1" applyFill="1" applyAlignment="1">
      <alignment horizontal="left" vertical="center" wrapText="1"/>
    </xf>
    <xf numFmtId="0" fontId="30" fillId="9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3" fontId="20" fillId="9" borderId="0" xfId="1" applyNumberFormat="1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</cellXfs>
  <cellStyles count="6">
    <cellStyle name="Millares" xfId="2" builtinId="3"/>
    <cellStyle name="Millares 2" xfId="1"/>
    <cellStyle name="Normal" xfId="0" builtinId="0"/>
    <cellStyle name="Normal 2" xfId="4"/>
    <cellStyle name="Normal 3" xfId="5"/>
    <cellStyle name="Porcentaje" xfId="3" builtinId="5"/>
  </cellStyles>
  <dxfs count="0"/>
  <tableStyles count="0" defaultTableStyle="TableStyleMedium2" defaultPivotStyle="PivotStyleLight16"/>
  <colors>
    <mruColors>
      <color rgb="FF002E00"/>
      <color rgb="FF8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13608</xdr:colOff>
      <xdr:row>3</xdr:row>
      <xdr:rowOff>104774</xdr:rowOff>
    </xdr:from>
    <xdr:to>
      <xdr:col>11</xdr:col>
      <xdr:colOff>27217</xdr:colOff>
      <xdr:row>7</xdr:row>
      <xdr:rowOff>147886</xdr:rowOff>
    </xdr:to>
    <xdr:sp macro="" textlink="">
      <xdr:nvSpPr>
        <xdr:cNvPr id="2" name="60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 rot="16200000">
          <a:off x="11319319" y="-8324387"/>
          <a:ext cx="767012" cy="1844448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1313088</xdr:colOff>
      <xdr:row>4</xdr:row>
      <xdr:rowOff>131989</xdr:rowOff>
    </xdr:from>
    <xdr:to>
      <xdr:col>3</xdr:col>
      <xdr:colOff>1313089</xdr:colOff>
      <xdr:row>8</xdr:row>
      <xdr:rowOff>224451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3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259916</xdr:colOff>
      <xdr:row>4</xdr:row>
      <xdr:rowOff>5443</xdr:rowOff>
    </xdr:from>
    <xdr:to>
      <xdr:col>8</xdr:col>
      <xdr:colOff>917141</xdr:colOff>
      <xdr:row>7</xdr:row>
      <xdr:rowOff>53068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355916" y="595993"/>
          <a:ext cx="840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Situación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Deuda Pública </a:t>
          </a:r>
        </a:p>
        <a:p>
          <a:pPr algn="ctr"/>
          <a:r>
            <a:rPr lang="es-MX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(Cifras expresadas en pesos)</a:t>
          </a:r>
          <a:endParaRPr lang="es-MX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1311388</xdr:colOff>
      <xdr:row>4</xdr:row>
      <xdr:rowOff>131990</xdr:rowOff>
    </xdr:from>
    <xdr:to>
      <xdr:col>3</xdr:col>
      <xdr:colOff>1311389</xdr:colOff>
      <xdr:row>8</xdr:row>
      <xdr:rowOff>224452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22540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1311389</xdr:colOff>
      <xdr:row>4</xdr:row>
      <xdr:rowOff>131989</xdr:rowOff>
    </xdr:from>
    <xdr:to>
      <xdr:col>3</xdr:col>
      <xdr:colOff>1311390</xdr:colOff>
      <xdr:row>8</xdr:row>
      <xdr:rowOff>224451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4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1313090</xdr:colOff>
      <xdr:row>4</xdr:row>
      <xdr:rowOff>131988</xdr:rowOff>
    </xdr:from>
    <xdr:to>
      <xdr:col>3</xdr:col>
      <xdr:colOff>1313091</xdr:colOff>
      <xdr:row>10</xdr:row>
      <xdr:rowOff>38712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5" y="722538"/>
          <a:ext cx="1" cy="129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1309007</xdr:colOff>
      <xdr:row>4</xdr:row>
      <xdr:rowOff>122464</xdr:rowOff>
    </xdr:from>
    <xdr:to>
      <xdr:col>3</xdr:col>
      <xdr:colOff>1309008</xdr:colOff>
      <xdr:row>9</xdr:row>
      <xdr:rowOff>153013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5982" y="713014"/>
          <a:ext cx="1" cy="108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76813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102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38713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1316151</xdr:colOff>
      <xdr:row>4</xdr:row>
      <xdr:rowOff>117702</xdr:rowOff>
    </xdr:from>
    <xdr:to>
      <xdr:col>3</xdr:col>
      <xdr:colOff>1316152</xdr:colOff>
      <xdr:row>8</xdr:row>
      <xdr:rowOff>210164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3126" y="708252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172064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77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133963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4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95863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0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57763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66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19664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62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172064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9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143489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68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114914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4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7</xdr:row>
      <xdr:rowOff>86338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5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1142661</xdr:colOff>
      <xdr:row>4</xdr:row>
      <xdr:rowOff>4762</xdr:rowOff>
    </xdr:from>
    <xdr:to>
      <xdr:col>3</xdr:col>
      <xdr:colOff>1142661</xdr:colOff>
      <xdr:row>7</xdr:row>
      <xdr:rowOff>30955</xdr:rowOff>
    </xdr:to>
    <xdr:cxnSp macro="">
      <xdr:nvCxnSpPr>
        <xdr:cNvPr id="21" name="20 Conector recto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>
          <a:off x="3609636" y="595312"/>
          <a:ext cx="0" cy="569118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13610</xdr:colOff>
      <xdr:row>3</xdr:row>
      <xdr:rowOff>104776</xdr:rowOff>
    </xdr:from>
    <xdr:to>
      <xdr:col>3</xdr:col>
      <xdr:colOff>1152525</xdr:colOff>
      <xdr:row>7</xdr:row>
      <xdr:rowOff>152400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0585" y="514351"/>
          <a:ext cx="1138915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2019300</xdr:colOff>
      <xdr:row>1</xdr:row>
      <xdr:rowOff>66676</xdr:rowOff>
    </xdr:from>
    <xdr:to>
      <xdr:col>3</xdr:col>
      <xdr:colOff>3333750</xdr:colOff>
      <xdr:row>3</xdr:row>
      <xdr:rowOff>66675</xdr:rowOff>
    </xdr:to>
    <xdr:pic>
      <xdr:nvPicPr>
        <xdr:cNvPr id="23" name="22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04776"/>
          <a:ext cx="3343275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Q11"/>
  <sheetViews>
    <sheetView topLeftCell="D1" workbookViewId="0">
      <selection activeCell="J10" sqref="J10"/>
    </sheetView>
  </sheetViews>
  <sheetFormatPr baseColWidth="10" defaultRowHeight="15" x14ac:dyDescent="0.25"/>
  <cols>
    <col min="10" max="10" width="15.28515625" bestFit="1" customWidth="1"/>
    <col min="11" max="11" width="15.28515625" customWidth="1"/>
    <col min="12" max="13" width="15.28515625" bestFit="1" customWidth="1"/>
    <col min="14" max="15" width="15.28515625" customWidth="1"/>
    <col min="16" max="16" width="15.28515625" bestFit="1" customWidth="1"/>
    <col min="17" max="17" width="13" bestFit="1" customWidth="1"/>
  </cols>
  <sheetData>
    <row r="5" spans="9:17" ht="45" x14ac:dyDescent="0.25">
      <c r="J5" t="s">
        <v>684</v>
      </c>
      <c r="K5" s="136" t="s">
        <v>685</v>
      </c>
      <c r="L5" s="136" t="s">
        <v>687</v>
      </c>
      <c r="M5" s="136" t="s">
        <v>688</v>
      </c>
      <c r="N5" s="136" t="s">
        <v>690</v>
      </c>
      <c r="O5" t="s">
        <v>686</v>
      </c>
      <c r="P5" s="136" t="s">
        <v>689</v>
      </c>
    </row>
    <row r="7" spans="9:17" x14ac:dyDescent="0.25">
      <c r="I7" s="2" t="s">
        <v>25</v>
      </c>
      <c r="J7" s="80">
        <v>141871671.01333573</v>
      </c>
      <c r="K7" s="80">
        <v>141840580.16</v>
      </c>
      <c r="L7" s="80">
        <v>88180.79</v>
      </c>
      <c r="M7" s="135">
        <f>J7-L7</f>
        <v>141783490.22333574</v>
      </c>
      <c r="N7" s="135">
        <f>K7-M7</f>
        <v>57089.936664253473</v>
      </c>
      <c r="O7" s="80">
        <v>141752399.37</v>
      </c>
      <c r="P7" s="135">
        <f>M7-O7</f>
        <v>31090.853335738182</v>
      </c>
      <c r="Q7" s="133">
        <f>J7-O7</f>
        <v>119271.64333572984</v>
      </c>
    </row>
    <row r="8" spans="9:17" x14ac:dyDescent="0.25">
      <c r="I8" s="2" t="s">
        <v>25</v>
      </c>
      <c r="J8" s="80">
        <v>217814028.85262871</v>
      </c>
      <c r="K8" s="80">
        <v>217772317.87</v>
      </c>
      <c r="L8" s="80">
        <v>135386.76</v>
      </c>
      <c r="M8" s="135">
        <f t="shared" ref="M8:M11" si="0">J8-L8</f>
        <v>217678642.09262872</v>
      </c>
      <c r="N8" s="135">
        <f t="shared" ref="N8:N11" si="1">K8-M8</f>
        <v>93675.777371287346</v>
      </c>
      <c r="O8" s="80">
        <v>217636931.11000001</v>
      </c>
      <c r="P8" s="135">
        <f t="shared" ref="P8:P11" si="2">M8-O8</f>
        <v>41710.982628703117</v>
      </c>
      <c r="Q8" s="133">
        <f>J8-O8</f>
        <v>177097.74262869358</v>
      </c>
    </row>
    <row r="9" spans="9:17" x14ac:dyDescent="0.25">
      <c r="I9" s="2" t="s">
        <v>25</v>
      </c>
      <c r="J9" s="80">
        <v>885293087.03792191</v>
      </c>
      <c r="K9" s="80">
        <v>885275877.07000005</v>
      </c>
      <c r="L9" s="80">
        <v>550366.71999999997</v>
      </c>
      <c r="M9" s="135">
        <f t="shared" si="0"/>
        <v>884742720.31792188</v>
      </c>
      <c r="N9" s="135">
        <f>K9-M9</f>
        <v>533156.75207817554</v>
      </c>
      <c r="O9" s="80">
        <v>884725510.35000002</v>
      </c>
      <c r="P9" s="135">
        <f t="shared" si="2"/>
        <v>17209.967921853065</v>
      </c>
      <c r="Q9" s="133">
        <f>J9-O9</f>
        <v>567576.68792188168</v>
      </c>
    </row>
    <row r="10" spans="9:17" x14ac:dyDescent="0.25">
      <c r="I10" s="2" t="s">
        <v>57</v>
      </c>
      <c r="J10" s="80">
        <v>480545611.78416348</v>
      </c>
      <c r="K10" s="80">
        <v>480229429.75999999</v>
      </c>
      <c r="L10" s="80">
        <v>298739.32</v>
      </c>
      <c r="M10" s="135">
        <f t="shared" si="0"/>
        <v>480246872.46416348</v>
      </c>
      <c r="N10" s="135">
        <f t="shared" si="1"/>
        <v>-17442.704163491726</v>
      </c>
      <c r="O10" s="80">
        <v>479926806.82999998</v>
      </c>
      <c r="P10" s="135">
        <f t="shared" si="2"/>
        <v>320065.63416349888</v>
      </c>
      <c r="Q10" s="133">
        <f>J10-O10</f>
        <v>618804.95416349173</v>
      </c>
    </row>
    <row r="11" spans="9:17" x14ac:dyDescent="0.25">
      <c r="I11" s="2" t="s">
        <v>25</v>
      </c>
      <c r="J11" s="80">
        <v>1384963425.3802004</v>
      </c>
      <c r="K11" s="80">
        <v>1384520363.8299999</v>
      </c>
      <c r="L11" s="80">
        <v>860741.77</v>
      </c>
      <c r="M11" s="135">
        <f t="shared" si="0"/>
        <v>1384102683.6102004</v>
      </c>
      <c r="N11" s="135">
        <f t="shared" si="1"/>
        <v>417680.21979951859</v>
      </c>
      <c r="O11" s="80">
        <v>1383659622.0599999</v>
      </c>
      <c r="P11" s="135">
        <f t="shared" si="2"/>
        <v>443061.55020046234</v>
      </c>
      <c r="Q11" s="133">
        <f>J11-O11</f>
        <v>1303803.3202004433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338"/>
  <sheetViews>
    <sheetView tabSelected="1" topLeftCell="F1" zoomScaleNormal="100" workbookViewId="0">
      <selection activeCell="G75" sqref="G75"/>
    </sheetView>
  </sheetViews>
  <sheetFormatPr baseColWidth="10" defaultRowHeight="14.25" x14ac:dyDescent="0.2"/>
  <cols>
    <col min="1" max="1" width="1.140625" style="53" customWidth="1"/>
    <col min="2" max="2" width="5.42578125" style="111" customWidth="1"/>
    <col min="3" max="3" width="30.42578125" style="53" bestFit="1" customWidth="1"/>
    <col min="4" max="4" width="54.42578125" style="53" customWidth="1"/>
    <col min="5" max="5" width="17.7109375" style="53" customWidth="1"/>
    <col min="6" max="6" width="37.140625" style="53" customWidth="1"/>
    <col min="7" max="7" width="36.7109375" style="53" customWidth="1"/>
    <col min="8" max="8" width="24.5703125" style="53" bestFit="1" customWidth="1"/>
    <col min="9" max="9" width="21.7109375" style="53" customWidth="1"/>
    <col min="10" max="10" width="25.140625" style="53" customWidth="1"/>
    <col min="11" max="11" width="52.140625" style="53" bestFit="1" customWidth="1"/>
    <col min="12" max="12" width="33.7109375" style="53" customWidth="1"/>
    <col min="13" max="13" width="20.5703125" style="53" bestFit="1" customWidth="1"/>
    <col min="14" max="14" width="25.42578125" style="53" customWidth="1"/>
    <col min="15" max="15" width="23.140625" style="53" customWidth="1"/>
    <col min="16" max="16" width="16.28515625" style="53" customWidth="1"/>
    <col min="17" max="17" width="14.140625" style="53" customWidth="1"/>
    <col min="18" max="18" width="12.28515625" style="53" bestFit="1" customWidth="1"/>
    <col min="19" max="20" width="11.42578125" style="53"/>
    <col min="21" max="21" width="13.7109375" style="53" bestFit="1" customWidth="1"/>
    <col min="22" max="22" width="11.42578125" style="53"/>
    <col min="23" max="26" width="15.28515625" style="53" bestFit="1" customWidth="1"/>
    <col min="27" max="16384" width="11.42578125" style="53"/>
  </cols>
  <sheetData>
    <row r="1" spans="2:19" ht="3" customHeight="1" x14ac:dyDescent="0.2">
      <c r="B1" s="53"/>
    </row>
    <row r="2" spans="2:19" x14ac:dyDescent="0.2">
      <c r="B2" s="53"/>
      <c r="K2" s="128"/>
    </row>
    <row r="3" spans="2:19" ht="15" x14ac:dyDescent="0.25">
      <c r="D3"/>
    </row>
    <row r="9" spans="2:19" ht="26.25" customHeight="1" x14ac:dyDescent="0.2">
      <c r="B9" s="53"/>
      <c r="D9" s="224" t="s">
        <v>538</v>
      </c>
      <c r="E9" s="224"/>
      <c r="F9" s="224"/>
      <c r="G9" s="224"/>
      <c r="H9" s="224"/>
      <c r="I9" s="224"/>
      <c r="J9" s="224"/>
      <c r="K9" s="208" t="s">
        <v>540</v>
      </c>
    </row>
    <row r="10" spans="2:19" ht="26.25" customHeight="1" x14ac:dyDescent="0.2">
      <c r="B10" s="53"/>
      <c r="D10" s="224"/>
      <c r="E10" s="224"/>
      <c r="F10" s="224"/>
      <c r="G10" s="224"/>
      <c r="H10" s="224"/>
      <c r="I10" s="224"/>
      <c r="J10" s="224"/>
      <c r="K10" s="76" t="s">
        <v>1080</v>
      </c>
      <c r="N10" s="170"/>
      <c r="O10" s="80"/>
      <c r="P10" s="80"/>
      <c r="Q10" s="128"/>
    </row>
    <row r="11" spans="2:19" ht="26.25" customHeight="1" x14ac:dyDescent="0.2">
      <c r="B11" s="53"/>
      <c r="D11" s="225" t="s">
        <v>539</v>
      </c>
      <c r="E11" s="225"/>
      <c r="F11" s="225"/>
      <c r="G11" s="225"/>
      <c r="H11" s="225"/>
      <c r="I11" s="225"/>
      <c r="J11" s="225"/>
      <c r="K11" s="226">
        <f>G74</f>
        <v>17475448411.634071</v>
      </c>
      <c r="L11" s="167"/>
      <c r="M11" s="181"/>
      <c r="N11" s="182"/>
      <c r="O11" s="80"/>
      <c r="P11" s="80"/>
      <c r="Q11" s="128"/>
    </row>
    <row r="12" spans="2:19" ht="26.25" customHeight="1" x14ac:dyDescent="0.2">
      <c r="B12" s="53"/>
      <c r="C12" s="127"/>
      <c r="D12" s="130" t="s">
        <v>824</v>
      </c>
      <c r="E12" s="131"/>
      <c r="F12" s="131"/>
      <c r="G12" s="1"/>
      <c r="H12" s="1"/>
      <c r="I12" s="1"/>
      <c r="J12" s="1"/>
      <c r="K12" s="226"/>
      <c r="L12" s="167"/>
      <c r="M12" s="167"/>
      <c r="N12" s="180"/>
      <c r="O12" s="80"/>
      <c r="P12" s="80"/>
      <c r="Q12" s="128"/>
    </row>
    <row r="13" spans="2:19" ht="26.25" customHeight="1" x14ac:dyDescent="0.2">
      <c r="B13" s="53"/>
      <c r="D13" s="227" t="s">
        <v>541</v>
      </c>
      <c r="E13" s="227"/>
      <c r="F13" s="227"/>
      <c r="G13" s="227"/>
      <c r="H13" s="227"/>
      <c r="I13" s="227"/>
      <c r="J13" s="227"/>
      <c r="K13" s="149">
        <f>+K11</f>
        <v>17475448411.634071</v>
      </c>
      <c r="L13" s="127"/>
      <c r="M13" s="127"/>
      <c r="N13" s="139"/>
      <c r="O13" s="138"/>
      <c r="P13" s="138"/>
      <c r="Q13" s="132"/>
      <c r="R13" s="132"/>
      <c r="S13" s="132"/>
    </row>
    <row r="14" spans="2:19" ht="26.25" customHeight="1" x14ac:dyDescent="0.2">
      <c r="B14" s="53"/>
      <c r="D14" s="70" t="s">
        <v>0</v>
      </c>
      <c r="E14" s="70"/>
      <c r="F14" s="207"/>
      <c r="G14" s="207"/>
      <c r="H14" s="54"/>
      <c r="I14" s="54"/>
      <c r="J14" s="54"/>
      <c r="K14" s="77"/>
      <c r="L14" s="134"/>
      <c r="N14" s="170"/>
      <c r="O14" s="80"/>
      <c r="P14" s="80"/>
      <c r="Q14" s="128"/>
      <c r="R14" s="132"/>
    </row>
    <row r="15" spans="2:19" ht="26.25" customHeight="1" x14ac:dyDescent="0.2">
      <c r="B15" s="53"/>
      <c r="D15" s="70"/>
      <c r="E15" s="70"/>
      <c r="F15" s="207" t="s">
        <v>2</v>
      </c>
      <c r="G15" s="207" t="s">
        <v>3</v>
      </c>
      <c r="H15" s="54"/>
      <c r="I15" s="54"/>
      <c r="J15" s="54"/>
      <c r="K15" s="77"/>
      <c r="L15" s="134"/>
      <c r="N15" s="170"/>
      <c r="O15" s="80"/>
      <c r="P15" s="80"/>
      <c r="Q15" s="128"/>
      <c r="R15" s="132"/>
    </row>
    <row r="16" spans="2:19" ht="26.25" customHeight="1" x14ac:dyDescent="0.2">
      <c r="B16" s="53"/>
      <c r="D16" s="227" t="s">
        <v>1038</v>
      </c>
      <c r="E16" s="227"/>
      <c r="F16" s="227"/>
      <c r="G16" s="227"/>
      <c r="H16" s="227"/>
      <c r="I16" s="227"/>
      <c r="J16" s="227"/>
      <c r="K16" s="227"/>
      <c r="L16" s="128"/>
      <c r="N16" s="170"/>
      <c r="O16" s="80"/>
      <c r="P16" s="80"/>
      <c r="Q16" s="128"/>
      <c r="R16" s="132"/>
    </row>
    <row r="17" spans="2:19" ht="26.25" customHeight="1" x14ac:dyDescent="0.2">
      <c r="B17" s="53"/>
      <c r="D17" s="228" t="s">
        <v>4</v>
      </c>
      <c r="E17" s="228"/>
      <c r="F17" s="228"/>
      <c r="G17" s="228"/>
      <c r="H17" s="228"/>
      <c r="I17" s="228"/>
      <c r="J17" s="228"/>
      <c r="K17" s="150">
        <f>G101+G102+G108</f>
        <v>2693582524.3852839</v>
      </c>
      <c r="L17" s="128"/>
      <c r="N17" s="170"/>
      <c r="O17" s="80"/>
      <c r="P17" s="80"/>
      <c r="Q17" s="128"/>
      <c r="R17" s="132"/>
    </row>
    <row r="18" spans="2:19" ht="26.25" customHeight="1" x14ac:dyDescent="0.2">
      <c r="B18" s="53"/>
      <c r="D18" s="228" t="s">
        <v>5</v>
      </c>
      <c r="E18" s="228"/>
      <c r="F18" s="228"/>
      <c r="G18" s="228"/>
      <c r="H18" s="228"/>
      <c r="I18" s="228"/>
      <c r="J18" s="228"/>
      <c r="K18" s="150">
        <f>G109</f>
        <v>1752671.0799999968</v>
      </c>
      <c r="N18" s="137"/>
      <c r="O18" s="138"/>
      <c r="P18" s="138"/>
      <c r="Q18" s="132"/>
      <c r="R18" s="132"/>
      <c r="S18" s="132"/>
    </row>
    <row r="19" spans="2:19" ht="26.25" customHeight="1" x14ac:dyDescent="0.2">
      <c r="B19" s="53"/>
      <c r="D19" s="228" t="s">
        <v>6</v>
      </c>
      <c r="E19" s="228"/>
      <c r="F19" s="228"/>
      <c r="G19" s="228"/>
      <c r="H19" s="228"/>
      <c r="I19" s="228"/>
      <c r="J19" s="228"/>
      <c r="K19" s="150">
        <f>G121</f>
        <v>3104085.0700000022</v>
      </c>
      <c r="N19" s="170"/>
      <c r="O19" s="80"/>
      <c r="P19" s="80"/>
      <c r="Q19" s="128"/>
      <c r="R19" s="132"/>
    </row>
    <row r="20" spans="2:19" ht="26.25" customHeight="1" x14ac:dyDescent="0.2">
      <c r="B20" s="53"/>
      <c r="D20" s="227" t="s">
        <v>1039</v>
      </c>
      <c r="E20" s="227"/>
      <c r="F20" s="227"/>
      <c r="G20" s="227"/>
      <c r="H20" s="227"/>
      <c r="I20" s="227"/>
      <c r="J20" s="227"/>
      <c r="K20" s="151">
        <f>SUM(K17:K19)</f>
        <v>2698439280.535284</v>
      </c>
      <c r="N20" s="170"/>
      <c r="O20" s="80"/>
      <c r="P20" s="80"/>
      <c r="Q20" s="128"/>
      <c r="R20" s="132"/>
    </row>
    <row r="21" spans="2:19" ht="3" customHeight="1" x14ac:dyDescent="0.2">
      <c r="B21" s="53"/>
      <c r="D21" s="3"/>
      <c r="E21" s="3"/>
      <c r="F21" s="3"/>
      <c r="G21" s="3"/>
      <c r="H21" s="3"/>
      <c r="I21" s="3"/>
      <c r="J21" s="3"/>
      <c r="K21" s="152"/>
    </row>
    <row r="22" spans="2:19" ht="19.5" customHeight="1" x14ac:dyDescent="0.2">
      <c r="B22" s="53"/>
      <c r="D22" s="222" t="s">
        <v>1040</v>
      </c>
      <c r="E22" s="222"/>
      <c r="F22" s="222"/>
      <c r="G22" s="222"/>
      <c r="H22" s="222"/>
      <c r="I22" s="222"/>
      <c r="J22" s="222"/>
      <c r="K22" s="153">
        <f>K13+K20</f>
        <v>20173887692.169357</v>
      </c>
    </row>
    <row r="23" spans="2:19" ht="4.5" customHeight="1" x14ac:dyDescent="0.2">
      <c r="B23" s="53"/>
      <c r="D23" s="3"/>
      <c r="E23" s="3"/>
      <c r="F23" s="3"/>
      <c r="G23" s="3"/>
      <c r="H23" s="3"/>
      <c r="I23" s="3"/>
      <c r="J23" s="3"/>
      <c r="K23" s="152"/>
    </row>
    <row r="24" spans="2:19" ht="26.25" customHeight="1" x14ac:dyDescent="0.2">
      <c r="B24" s="53"/>
      <c r="D24" s="222" t="s">
        <v>542</v>
      </c>
      <c r="E24" s="222"/>
      <c r="F24" s="222"/>
      <c r="G24" s="222"/>
      <c r="H24" s="222"/>
      <c r="I24" s="222"/>
      <c r="J24" s="222"/>
      <c r="K24" s="154">
        <f>G215</f>
        <v>5057869045.7738934</v>
      </c>
      <c r="L24" s="128"/>
    </row>
    <row r="25" spans="2:19" ht="3" customHeight="1" x14ac:dyDescent="0.2">
      <c r="B25" s="53"/>
      <c r="D25" s="3"/>
      <c r="E25" s="3"/>
      <c r="F25" s="3"/>
      <c r="G25" s="3"/>
      <c r="H25" s="3"/>
      <c r="I25" s="3"/>
      <c r="J25" s="3"/>
      <c r="K25" s="152"/>
    </row>
    <row r="26" spans="2:19" ht="26.25" customHeight="1" x14ac:dyDescent="0.2">
      <c r="B26" s="53"/>
      <c r="D26" s="221" t="s">
        <v>816</v>
      </c>
      <c r="E26" s="221"/>
      <c r="F26" s="221"/>
      <c r="G26" s="221"/>
      <c r="H26" s="221"/>
      <c r="I26" s="221"/>
      <c r="J26" s="221"/>
      <c r="K26" s="154">
        <f>G286</f>
        <v>1374820704.3909998</v>
      </c>
    </row>
    <row r="27" spans="2:19" ht="2.25" customHeight="1" x14ac:dyDescent="0.2">
      <c r="B27" s="53"/>
      <c r="D27" s="3"/>
      <c r="E27" s="3"/>
      <c r="F27" s="3"/>
      <c r="G27" s="3"/>
      <c r="H27" s="3"/>
      <c r="I27" s="3"/>
      <c r="J27" s="3"/>
      <c r="K27" s="152"/>
    </row>
    <row r="28" spans="2:19" ht="22.5" customHeight="1" x14ac:dyDescent="0.2">
      <c r="B28" s="53"/>
      <c r="D28" s="221" t="s">
        <v>768</v>
      </c>
      <c r="E28" s="221"/>
      <c r="F28" s="221"/>
      <c r="G28" s="221"/>
      <c r="H28" s="221"/>
      <c r="I28" s="221"/>
      <c r="J28" s="221"/>
      <c r="K28" s="153">
        <f>G297</f>
        <v>585539396</v>
      </c>
    </row>
    <row r="29" spans="2:19" ht="2.25" customHeight="1" x14ac:dyDescent="0.2">
      <c r="B29" s="53"/>
      <c r="D29" s="3"/>
      <c r="E29" s="3"/>
      <c r="F29" s="3"/>
      <c r="G29" s="3"/>
      <c r="H29" s="3"/>
      <c r="I29" s="3"/>
      <c r="J29" s="3"/>
      <c r="K29" s="152"/>
    </row>
    <row r="30" spans="2:19" ht="18" x14ac:dyDescent="0.2">
      <c r="B30" s="53"/>
      <c r="D30" s="221" t="s">
        <v>1042</v>
      </c>
      <c r="E30" s="221"/>
      <c r="F30" s="221"/>
      <c r="G30" s="221"/>
      <c r="H30" s="221"/>
      <c r="I30" s="221"/>
      <c r="J30" s="221"/>
      <c r="K30" s="154">
        <f>G301</f>
        <v>262670968.41000006</v>
      </c>
    </row>
    <row r="31" spans="2:19" ht="1.5" customHeight="1" x14ac:dyDescent="0.2">
      <c r="B31" s="53"/>
      <c r="D31" s="3"/>
      <c r="E31" s="3"/>
      <c r="F31" s="3"/>
      <c r="G31" s="3"/>
      <c r="H31" s="3"/>
      <c r="I31" s="3"/>
      <c r="J31" s="3"/>
      <c r="K31" s="152"/>
    </row>
    <row r="32" spans="2:19" ht="23.25" customHeight="1" x14ac:dyDescent="0.2">
      <c r="B32" s="53"/>
      <c r="D32" s="222" t="s">
        <v>543</v>
      </c>
      <c r="E32" s="222"/>
      <c r="F32" s="222"/>
      <c r="G32" s="222"/>
      <c r="H32" s="222"/>
      <c r="I32" s="222"/>
      <c r="J32" s="222"/>
      <c r="K32" s="154">
        <f>G307</f>
        <v>1586206.6400000015</v>
      </c>
      <c r="L32" s="128"/>
    </row>
    <row r="33" spans="1:18" ht="3" customHeight="1" x14ac:dyDescent="0.2">
      <c r="D33" s="55"/>
      <c r="E33" s="55"/>
      <c r="F33" s="55"/>
      <c r="G33" s="55"/>
      <c r="H33" s="55"/>
      <c r="I33" s="55"/>
      <c r="J33" s="55"/>
      <c r="K33" s="155"/>
    </row>
    <row r="34" spans="1:18" ht="26.25" customHeight="1" x14ac:dyDescent="0.2">
      <c r="D34" s="223" t="s">
        <v>544</v>
      </c>
      <c r="E34" s="223"/>
      <c r="F34" s="223"/>
      <c r="G34" s="223"/>
      <c r="H34" s="223"/>
      <c r="I34" s="223"/>
      <c r="J34" s="223"/>
      <c r="K34" s="156">
        <f>K22+K24+K26+K30+K32+K28</f>
        <v>27456374013.384251</v>
      </c>
      <c r="L34" s="128"/>
    </row>
    <row r="35" spans="1:18" ht="3" customHeight="1" x14ac:dyDescent="0.2"/>
    <row r="36" spans="1:18" ht="30" customHeight="1" x14ac:dyDescent="0.2">
      <c r="B36" s="215" t="s">
        <v>545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</row>
    <row r="37" spans="1:18" ht="3" customHeight="1" x14ac:dyDescent="0.2">
      <c r="B37" s="3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8" ht="27" customHeight="1" x14ac:dyDescent="0.2">
      <c r="B38" s="217" t="s">
        <v>7</v>
      </c>
      <c r="C38" s="217"/>
      <c r="D38" s="210" t="s">
        <v>8</v>
      </c>
      <c r="E38" s="210" t="s">
        <v>9</v>
      </c>
      <c r="F38" s="210" t="s">
        <v>10</v>
      </c>
      <c r="G38" s="204" t="s">
        <v>11</v>
      </c>
      <c r="H38" s="210" t="s">
        <v>12</v>
      </c>
      <c r="I38" s="210" t="s">
        <v>13</v>
      </c>
      <c r="J38" s="210" t="s">
        <v>14</v>
      </c>
      <c r="K38" s="210" t="s">
        <v>15</v>
      </c>
      <c r="L38" s="210" t="s">
        <v>16</v>
      </c>
      <c r="M38" s="210" t="s">
        <v>617</v>
      </c>
      <c r="N38" s="209" t="s">
        <v>961</v>
      </c>
      <c r="O38" s="209" t="s">
        <v>962</v>
      </c>
      <c r="P38" s="209" t="s">
        <v>876</v>
      </c>
      <c r="Q38" s="209" t="s">
        <v>874</v>
      </c>
      <c r="R38" s="209" t="s">
        <v>875</v>
      </c>
    </row>
    <row r="39" spans="1:18" ht="27" customHeight="1" x14ac:dyDescent="0.2">
      <c r="B39" s="217"/>
      <c r="C39" s="217"/>
      <c r="D39" s="210"/>
      <c r="E39" s="210"/>
      <c r="F39" s="210"/>
      <c r="G39" s="204" t="s">
        <v>1081</v>
      </c>
      <c r="H39" s="210"/>
      <c r="I39" s="210"/>
      <c r="J39" s="210"/>
      <c r="K39" s="210"/>
      <c r="L39" s="210"/>
      <c r="M39" s="210"/>
      <c r="N39" s="209"/>
      <c r="O39" s="209"/>
      <c r="P39" s="209"/>
      <c r="Q39" s="209"/>
      <c r="R39" s="209"/>
    </row>
    <row r="40" spans="1:18" ht="3" customHeight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8" ht="30" customHeight="1" x14ac:dyDescent="0.2">
      <c r="B41" s="212" t="s">
        <v>546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</row>
    <row r="42" spans="1:18" ht="3" customHeight="1" x14ac:dyDescent="0.2">
      <c r="B42" s="4"/>
      <c r="C42" s="5"/>
      <c r="D42" s="22"/>
      <c r="E42" s="4"/>
      <c r="F42" s="4"/>
      <c r="G42" s="4"/>
      <c r="H42" s="4"/>
      <c r="I42" s="4"/>
      <c r="J42" s="4"/>
      <c r="K42" s="4"/>
      <c r="L42" s="4"/>
      <c r="M42" s="4"/>
    </row>
    <row r="43" spans="1:18" ht="27" customHeight="1" x14ac:dyDescent="0.2">
      <c r="A43" s="62"/>
      <c r="B43" s="169">
        <v>1</v>
      </c>
      <c r="C43" s="170" t="s">
        <v>18</v>
      </c>
      <c r="D43" s="78" t="s">
        <v>19</v>
      </c>
      <c r="E43" s="79" t="s">
        <v>20</v>
      </c>
      <c r="F43" s="80">
        <v>665000000</v>
      </c>
      <c r="G43" s="80">
        <v>403640165.68000001</v>
      </c>
      <c r="H43" s="79" t="s">
        <v>21</v>
      </c>
      <c r="I43" s="79" t="s">
        <v>22</v>
      </c>
      <c r="J43" s="79">
        <v>21849</v>
      </c>
      <c r="K43" s="79" t="s">
        <v>23</v>
      </c>
      <c r="L43" s="77">
        <v>240</v>
      </c>
      <c r="M43" s="168" t="s">
        <v>24</v>
      </c>
      <c r="N43" s="196">
        <v>7.1000000000000004E-3</v>
      </c>
      <c r="O43" s="179">
        <v>9.1025641025641035E-3</v>
      </c>
      <c r="P43" s="173" t="s">
        <v>883</v>
      </c>
      <c r="Q43" s="116" t="s">
        <v>939</v>
      </c>
      <c r="R43" s="116" t="s">
        <v>881</v>
      </c>
    </row>
    <row r="44" spans="1:18" ht="27" customHeight="1" x14ac:dyDescent="0.2">
      <c r="A44" s="62"/>
      <c r="B44" s="169">
        <f>B43+1</f>
        <v>2</v>
      </c>
      <c r="C44" s="170" t="s">
        <v>25</v>
      </c>
      <c r="D44" s="78" t="s">
        <v>26</v>
      </c>
      <c r="E44" s="79" t="s">
        <v>27</v>
      </c>
      <c r="F44" s="80">
        <v>632300000</v>
      </c>
      <c r="G44" s="80">
        <v>429113756.56999999</v>
      </c>
      <c r="H44" s="79" t="s">
        <v>28</v>
      </c>
      <c r="I44" s="79" t="s">
        <v>29</v>
      </c>
      <c r="J44" s="79">
        <v>21849</v>
      </c>
      <c r="K44" s="171" t="s">
        <v>572</v>
      </c>
      <c r="L44" s="77">
        <v>239</v>
      </c>
      <c r="M44" s="168" t="s">
        <v>30</v>
      </c>
      <c r="N44" s="196">
        <v>6.1999999999999998E-3</v>
      </c>
      <c r="O44" s="179">
        <v>8.0000000000000002E-3</v>
      </c>
      <c r="P44" s="116" t="s">
        <v>884</v>
      </c>
      <c r="Q44" s="116" t="s">
        <v>939</v>
      </c>
      <c r="R44" s="116" t="s">
        <v>881</v>
      </c>
    </row>
    <row r="45" spans="1:18" ht="27" customHeight="1" x14ac:dyDescent="0.2">
      <c r="A45" s="62"/>
      <c r="B45" s="169">
        <f>B44+1</f>
        <v>3</v>
      </c>
      <c r="C45" s="170" t="s">
        <v>31</v>
      </c>
      <c r="D45" s="78" t="s">
        <v>32</v>
      </c>
      <c r="E45" s="79" t="s">
        <v>33</v>
      </c>
      <c r="F45" s="80">
        <v>409057943.31999999</v>
      </c>
      <c r="G45" s="80">
        <v>254269264.72</v>
      </c>
      <c r="H45" s="79" t="s">
        <v>34</v>
      </c>
      <c r="I45" s="79" t="s">
        <v>35</v>
      </c>
      <c r="J45" s="79">
        <v>21849</v>
      </c>
      <c r="K45" s="79" t="s">
        <v>23</v>
      </c>
      <c r="L45" s="77">
        <v>240</v>
      </c>
      <c r="M45" s="168" t="s">
        <v>24</v>
      </c>
      <c r="N45" s="196">
        <v>5.8999999999999999E-3</v>
      </c>
      <c r="O45" s="179">
        <v>7.5641025641025638E-3</v>
      </c>
      <c r="P45" s="173" t="s">
        <v>883</v>
      </c>
      <c r="Q45" s="116" t="s">
        <v>939</v>
      </c>
      <c r="R45" s="116" t="s">
        <v>881</v>
      </c>
    </row>
    <row r="46" spans="1:18" ht="27" customHeight="1" x14ac:dyDescent="0.2">
      <c r="A46" s="62"/>
      <c r="B46" s="169">
        <f t="shared" ref="B46:B59" si="0">B45+1</f>
        <v>4</v>
      </c>
      <c r="C46" s="170" t="s">
        <v>25</v>
      </c>
      <c r="D46" s="170" t="s">
        <v>36</v>
      </c>
      <c r="E46" s="79" t="s">
        <v>27</v>
      </c>
      <c r="F46" s="80">
        <v>374700000</v>
      </c>
      <c r="G46" s="80">
        <v>243268119.44</v>
      </c>
      <c r="H46" s="79" t="s">
        <v>37</v>
      </c>
      <c r="I46" s="79" t="s">
        <v>38</v>
      </c>
      <c r="J46" s="79">
        <v>21849</v>
      </c>
      <c r="K46" s="171" t="s">
        <v>572</v>
      </c>
      <c r="L46" s="77">
        <v>238</v>
      </c>
      <c r="M46" s="168" t="s">
        <v>30</v>
      </c>
      <c r="N46" s="196">
        <v>2.8999999999999998E-3</v>
      </c>
      <c r="O46" s="179">
        <v>3.8E-3</v>
      </c>
      <c r="P46" s="173" t="s">
        <v>882</v>
      </c>
      <c r="Q46" s="116" t="s">
        <v>939</v>
      </c>
      <c r="R46" s="116" t="s">
        <v>881</v>
      </c>
    </row>
    <row r="47" spans="1:18" ht="27" customHeight="1" x14ac:dyDescent="0.2">
      <c r="A47" s="62"/>
      <c r="B47" s="169">
        <f t="shared" si="0"/>
        <v>5</v>
      </c>
      <c r="C47" s="170" t="s">
        <v>25</v>
      </c>
      <c r="D47" s="78" t="s">
        <v>39</v>
      </c>
      <c r="E47" s="79" t="s">
        <v>40</v>
      </c>
      <c r="F47" s="80">
        <v>153680955</v>
      </c>
      <c r="G47" s="80">
        <v>137398390.84</v>
      </c>
      <c r="H47" s="79" t="s">
        <v>41</v>
      </c>
      <c r="I47" s="79" t="s">
        <v>42</v>
      </c>
      <c r="J47" s="79" t="s">
        <v>43</v>
      </c>
      <c r="K47" s="171" t="s">
        <v>980</v>
      </c>
      <c r="L47" s="77">
        <v>239</v>
      </c>
      <c r="M47" s="168" t="s">
        <v>448</v>
      </c>
      <c r="N47" s="196">
        <v>1.1999999999999999E-3</v>
      </c>
      <c r="O47" s="179">
        <v>1.5E-3</v>
      </c>
      <c r="P47" s="116"/>
      <c r="Q47" s="116" t="s">
        <v>939</v>
      </c>
      <c r="R47" s="116" t="s">
        <v>940</v>
      </c>
    </row>
    <row r="48" spans="1:18" ht="58.5" customHeight="1" x14ac:dyDescent="0.2">
      <c r="A48" s="62"/>
      <c r="B48" s="169">
        <f t="shared" si="0"/>
        <v>6</v>
      </c>
      <c r="C48" s="170" t="s">
        <v>44</v>
      </c>
      <c r="D48" s="164" t="s">
        <v>971</v>
      </c>
      <c r="E48" s="79" t="s">
        <v>656</v>
      </c>
      <c r="F48" s="80">
        <v>2191682494.4400001</v>
      </c>
      <c r="G48" s="80">
        <v>2075847938.03</v>
      </c>
      <c r="H48" s="79" t="s">
        <v>660</v>
      </c>
      <c r="I48" s="79" t="s">
        <v>657</v>
      </c>
      <c r="J48" s="79" t="s">
        <v>43</v>
      </c>
      <c r="K48" s="171" t="s">
        <v>968</v>
      </c>
      <c r="L48" s="77">
        <v>225</v>
      </c>
      <c r="M48" s="168" t="s">
        <v>658</v>
      </c>
      <c r="N48" s="196">
        <v>3.1199999999999999E-2</v>
      </c>
      <c r="O48" s="179">
        <v>3.9999999999999994E-2</v>
      </c>
      <c r="P48" s="116"/>
      <c r="Q48" s="116" t="s">
        <v>939</v>
      </c>
      <c r="R48" s="116"/>
    </row>
    <row r="49" spans="1:18" ht="27" customHeight="1" x14ac:dyDescent="0.2">
      <c r="A49" s="62"/>
      <c r="B49" s="169">
        <f t="shared" si="0"/>
        <v>7</v>
      </c>
      <c r="C49" s="170" t="s">
        <v>25</v>
      </c>
      <c r="D49" s="78" t="s">
        <v>39</v>
      </c>
      <c r="E49" s="79" t="s">
        <v>45</v>
      </c>
      <c r="F49" s="80">
        <v>249553564</v>
      </c>
      <c r="G49" s="80">
        <v>210952083.88</v>
      </c>
      <c r="H49" s="79" t="s">
        <v>46</v>
      </c>
      <c r="I49" s="79" t="s">
        <v>47</v>
      </c>
      <c r="J49" s="79" t="s">
        <v>43</v>
      </c>
      <c r="K49" s="171" t="s">
        <v>981</v>
      </c>
      <c r="L49" s="77">
        <v>239</v>
      </c>
      <c r="M49" s="168" t="s">
        <v>448</v>
      </c>
      <c r="N49" s="196">
        <v>1.8E-3</v>
      </c>
      <c r="O49" s="179">
        <v>2.3E-3</v>
      </c>
      <c r="P49" s="116"/>
      <c r="Q49" s="116" t="s">
        <v>939</v>
      </c>
      <c r="R49" s="116" t="s">
        <v>940</v>
      </c>
    </row>
    <row r="50" spans="1:18" ht="48" customHeight="1" x14ac:dyDescent="0.2">
      <c r="A50" s="62"/>
      <c r="B50" s="169">
        <f t="shared" si="0"/>
        <v>8</v>
      </c>
      <c r="C50" s="170" t="s">
        <v>44</v>
      </c>
      <c r="D50" s="164" t="s">
        <v>972</v>
      </c>
      <c r="E50" s="79" t="s">
        <v>656</v>
      </c>
      <c r="F50" s="80">
        <v>490326868.06999999</v>
      </c>
      <c r="G50" s="80">
        <v>464540878.85000002</v>
      </c>
      <c r="H50" s="79" t="s">
        <v>661</v>
      </c>
      <c r="I50" s="79" t="s">
        <v>659</v>
      </c>
      <c r="J50" s="79" t="s">
        <v>43</v>
      </c>
      <c r="K50" s="79" t="s">
        <v>977</v>
      </c>
      <c r="L50" s="77">
        <v>225</v>
      </c>
      <c r="M50" s="168" t="s">
        <v>658</v>
      </c>
      <c r="N50" s="179">
        <v>9.672E-3</v>
      </c>
      <c r="O50" s="179">
        <v>1.24E-2</v>
      </c>
      <c r="P50" s="116"/>
      <c r="Q50" s="116"/>
      <c r="R50" s="116" t="s">
        <v>881</v>
      </c>
    </row>
    <row r="51" spans="1:18" ht="27" customHeight="1" x14ac:dyDescent="0.2">
      <c r="A51" s="62"/>
      <c r="B51" s="169">
        <f t="shared" si="0"/>
        <v>9</v>
      </c>
      <c r="C51" s="170" t="s">
        <v>25</v>
      </c>
      <c r="D51" s="78" t="s">
        <v>39</v>
      </c>
      <c r="E51" s="79" t="s">
        <v>50</v>
      </c>
      <c r="F51" s="80">
        <v>957755570.35000002</v>
      </c>
      <c r="G51" s="80">
        <v>857550641.53999996</v>
      </c>
      <c r="H51" s="79" t="s">
        <v>51</v>
      </c>
      <c r="I51" s="79" t="s">
        <v>52</v>
      </c>
      <c r="J51" s="79" t="s">
        <v>43</v>
      </c>
      <c r="K51" s="171" t="s">
        <v>981</v>
      </c>
      <c r="L51" s="77">
        <v>239</v>
      </c>
      <c r="M51" s="168" t="s">
        <v>448</v>
      </c>
      <c r="N51" s="196">
        <v>7.7999999999999996E-3</v>
      </c>
      <c r="O51" s="179">
        <v>0.01</v>
      </c>
      <c r="P51" s="116"/>
      <c r="Q51" s="116" t="s">
        <v>939</v>
      </c>
      <c r="R51" s="116" t="s">
        <v>881</v>
      </c>
    </row>
    <row r="52" spans="1:18" ht="27" customHeight="1" x14ac:dyDescent="0.2">
      <c r="A52" s="62"/>
      <c r="B52" s="169">
        <f t="shared" si="0"/>
        <v>10</v>
      </c>
      <c r="C52" s="170" t="s">
        <v>49</v>
      </c>
      <c r="D52" s="78" t="s">
        <v>39</v>
      </c>
      <c r="E52" s="79" t="s">
        <v>53</v>
      </c>
      <c r="F52" s="80">
        <v>100000000</v>
      </c>
      <c r="G52" s="80">
        <v>18518519.304074198</v>
      </c>
      <c r="H52" s="79" t="s">
        <v>54</v>
      </c>
      <c r="I52" s="79" t="s">
        <v>55</v>
      </c>
      <c r="J52" s="79">
        <v>23141</v>
      </c>
      <c r="K52" s="79" t="s">
        <v>973</v>
      </c>
      <c r="L52" s="77">
        <v>120</v>
      </c>
      <c r="M52" s="168" t="s">
        <v>56</v>
      </c>
      <c r="N52" s="196">
        <v>1.8E-3</v>
      </c>
      <c r="O52" s="179">
        <v>2.3999999999999998E-3</v>
      </c>
      <c r="P52" s="173" t="s">
        <v>883</v>
      </c>
      <c r="Q52" s="116" t="s">
        <v>939</v>
      </c>
      <c r="R52" s="116" t="s">
        <v>881</v>
      </c>
    </row>
    <row r="53" spans="1:18" ht="27" customHeight="1" x14ac:dyDescent="0.2">
      <c r="A53" s="62"/>
      <c r="B53" s="169">
        <f t="shared" si="0"/>
        <v>11</v>
      </c>
      <c r="C53" s="170" t="s">
        <v>57</v>
      </c>
      <c r="D53" s="78" t="s">
        <v>39</v>
      </c>
      <c r="E53" s="79" t="s">
        <v>58</v>
      </c>
      <c r="F53" s="80">
        <v>500000000</v>
      </c>
      <c r="G53" s="80">
        <v>465478897.91000003</v>
      </c>
      <c r="H53" s="79" t="s">
        <v>59</v>
      </c>
      <c r="I53" s="79" t="s">
        <v>60</v>
      </c>
      <c r="J53" s="79">
        <v>23531</v>
      </c>
      <c r="K53" s="171" t="s">
        <v>1041</v>
      </c>
      <c r="L53" s="77">
        <v>240</v>
      </c>
      <c r="M53" s="168" t="s">
        <v>448</v>
      </c>
      <c r="N53" s="196">
        <v>3.8999999999999998E-3</v>
      </c>
      <c r="O53" s="179">
        <v>4.9999999999999992E-3</v>
      </c>
      <c r="P53" s="116" t="s">
        <v>884</v>
      </c>
      <c r="Q53" s="116" t="s">
        <v>939</v>
      </c>
      <c r="R53" s="116"/>
    </row>
    <row r="54" spans="1:18" ht="38.25" x14ac:dyDescent="0.2">
      <c r="A54" s="62"/>
      <c r="B54" s="169">
        <f t="shared" si="0"/>
        <v>12</v>
      </c>
      <c r="C54" s="170" t="s">
        <v>25</v>
      </c>
      <c r="D54" s="78" t="s">
        <v>39</v>
      </c>
      <c r="E54" s="79" t="s">
        <v>61</v>
      </c>
      <c r="F54" s="80">
        <v>1400000000</v>
      </c>
      <c r="G54" s="80">
        <f>159379725.63+312933513.78+868846456.94</f>
        <v>1341159696.3499999</v>
      </c>
      <c r="H54" s="79" t="s">
        <v>62</v>
      </c>
      <c r="I54" s="79" t="s">
        <v>63</v>
      </c>
      <c r="J54" s="79">
        <v>24391</v>
      </c>
      <c r="K54" s="171" t="s">
        <v>1086</v>
      </c>
      <c r="L54" s="77">
        <v>239</v>
      </c>
      <c r="M54" s="168" t="s">
        <v>448</v>
      </c>
      <c r="N54" s="196">
        <v>1.4200000000000001E-2</v>
      </c>
      <c r="O54" s="179">
        <v>1.8205128205128207E-2</v>
      </c>
      <c r="P54" s="116" t="s">
        <v>884</v>
      </c>
      <c r="Q54" s="116" t="s">
        <v>939</v>
      </c>
      <c r="R54" s="116"/>
    </row>
    <row r="55" spans="1:18" ht="51" x14ac:dyDescent="0.2">
      <c r="A55" s="62"/>
      <c r="B55" s="169">
        <f t="shared" si="0"/>
        <v>13</v>
      </c>
      <c r="C55" s="170" t="s">
        <v>25</v>
      </c>
      <c r="D55" s="164" t="s">
        <v>779</v>
      </c>
      <c r="E55" s="79" t="s">
        <v>662</v>
      </c>
      <c r="F55" s="80">
        <v>610000000</v>
      </c>
      <c r="G55" s="80">
        <v>600192273.82000005</v>
      </c>
      <c r="H55" s="79" t="s">
        <v>664</v>
      </c>
      <c r="I55" s="79" t="s">
        <v>663</v>
      </c>
      <c r="J55" s="79">
        <v>25528</v>
      </c>
      <c r="K55" s="171" t="s">
        <v>982</v>
      </c>
      <c r="L55" s="77">
        <v>240</v>
      </c>
      <c r="M55" s="168" t="s">
        <v>448</v>
      </c>
      <c r="N55" s="196">
        <v>5.8999999999999999E-3</v>
      </c>
      <c r="O55" s="179">
        <v>7.6E-3</v>
      </c>
      <c r="P55" s="116"/>
      <c r="Q55" s="116" t="s">
        <v>939</v>
      </c>
      <c r="R55" s="116" t="s">
        <v>881</v>
      </c>
    </row>
    <row r="56" spans="1:18" ht="15" customHeight="1" x14ac:dyDescent="0.2">
      <c r="A56" s="62"/>
      <c r="B56" s="169">
        <f t="shared" si="0"/>
        <v>14</v>
      </c>
      <c r="C56" s="170" t="s">
        <v>895</v>
      </c>
      <c r="D56" s="78" t="s">
        <v>39</v>
      </c>
      <c r="E56" s="79" t="s">
        <v>691</v>
      </c>
      <c r="F56" s="80">
        <v>535000000</v>
      </c>
      <c r="G56" s="80">
        <v>505277777.80000001</v>
      </c>
      <c r="H56" s="79" t="s">
        <v>694</v>
      </c>
      <c r="I56" s="79" t="s">
        <v>692</v>
      </c>
      <c r="J56" s="79">
        <v>25528</v>
      </c>
      <c r="K56" s="79" t="s">
        <v>979</v>
      </c>
      <c r="L56" s="77">
        <v>240</v>
      </c>
      <c r="M56" s="142" t="s">
        <v>693</v>
      </c>
      <c r="N56" s="196">
        <v>4.1000000000000003E-3</v>
      </c>
      <c r="O56" s="179">
        <v>5.1999999999999998E-3</v>
      </c>
      <c r="P56" s="116"/>
      <c r="Q56" s="116" t="s">
        <v>939</v>
      </c>
      <c r="R56" s="116"/>
    </row>
    <row r="57" spans="1:18" ht="68.25" customHeight="1" x14ac:dyDescent="0.2">
      <c r="A57" s="62"/>
      <c r="B57" s="169">
        <f t="shared" si="0"/>
        <v>15</v>
      </c>
      <c r="C57" s="170" t="s">
        <v>44</v>
      </c>
      <c r="D57" s="164" t="s">
        <v>778</v>
      </c>
      <c r="E57" s="79" t="s">
        <v>777</v>
      </c>
      <c r="F57" s="80">
        <v>735000000</v>
      </c>
      <c r="G57" s="80">
        <f>177627059.31+551019894.76</f>
        <v>728646954.06999993</v>
      </c>
      <c r="H57" s="79" t="s">
        <v>707</v>
      </c>
      <c r="I57" s="79" t="s">
        <v>706</v>
      </c>
      <c r="J57" s="79">
        <v>25528</v>
      </c>
      <c r="K57" s="171" t="s">
        <v>877</v>
      </c>
      <c r="L57" s="77">
        <v>240</v>
      </c>
      <c r="M57" s="142" t="s">
        <v>722</v>
      </c>
      <c r="N57" s="196">
        <v>1.0919999999999999E-2</v>
      </c>
      <c r="O57" s="179">
        <v>1.3999999999999999E-2</v>
      </c>
      <c r="P57" s="116"/>
      <c r="Q57" s="116" t="s">
        <v>939</v>
      </c>
      <c r="R57" s="116"/>
    </row>
    <row r="58" spans="1:18" ht="68.25" customHeight="1" x14ac:dyDescent="0.2">
      <c r="A58" s="62"/>
      <c r="B58" s="169">
        <f t="shared" si="0"/>
        <v>16</v>
      </c>
      <c r="C58" s="170" t="s">
        <v>57</v>
      </c>
      <c r="D58" s="164" t="s">
        <v>950</v>
      </c>
      <c r="E58" s="79" t="s">
        <v>949</v>
      </c>
      <c r="F58" s="80">
        <v>500000000</v>
      </c>
      <c r="G58" s="80">
        <v>396361944</v>
      </c>
      <c r="H58" s="79" t="s">
        <v>951</v>
      </c>
      <c r="I58" s="79" t="s">
        <v>952</v>
      </c>
      <c r="J58" s="79">
        <v>25528</v>
      </c>
      <c r="K58" s="171" t="s">
        <v>953</v>
      </c>
      <c r="L58" s="77">
        <v>240</v>
      </c>
      <c r="M58" s="142" t="s">
        <v>1034</v>
      </c>
      <c r="N58" s="196">
        <v>4.8999999999999998E-3</v>
      </c>
      <c r="O58" s="179">
        <v>6.3E-3</v>
      </c>
      <c r="P58" s="116"/>
      <c r="Q58" s="116"/>
      <c r="R58" s="116"/>
    </row>
    <row r="59" spans="1:18" ht="68.25" customHeight="1" x14ac:dyDescent="0.2">
      <c r="A59" s="62"/>
      <c r="B59" s="169">
        <f t="shared" si="0"/>
        <v>17</v>
      </c>
      <c r="C59" s="170" t="s">
        <v>895</v>
      </c>
      <c r="D59" s="164" t="s">
        <v>955</v>
      </c>
      <c r="E59" s="79" t="s">
        <v>954</v>
      </c>
      <c r="F59" s="80">
        <v>1312000000</v>
      </c>
      <c r="G59" s="80">
        <v>1294967869.3099999</v>
      </c>
      <c r="H59" s="79" t="s">
        <v>956</v>
      </c>
      <c r="I59" s="79" t="s">
        <v>960</v>
      </c>
      <c r="J59" s="79">
        <v>25528</v>
      </c>
      <c r="K59" s="171" t="s">
        <v>957</v>
      </c>
      <c r="L59" s="77" t="s">
        <v>958</v>
      </c>
      <c r="M59" s="142" t="s">
        <v>671</v>
      </c>
      <c r="N59" s="196">
        <v>1.4E-2</v>
      </c>
      <c r="O59" s="179">
        <v>1.7899999999999999E-2</v>
      </c>
      <c r="P59" s="116" t="s">
        <v>884</v>
      </c>
      <c r="Q59" s="116" t="s">
        <v>939</v>
      </c>
      <c r="R59" s="116"/>
    </row>
    <row r="60" spans="1:18" ht="30" customHeight="1" x14ac:dyDescent="0.2">
      <c r="B60" s="118" t="s">
        <v>547</v>
      </c>
      <c r="C60" s="82"/>
      <c r="D60" s="81"/>
      <c r="E60" s="81"/>
      <c r="F60" s="143">
        <f>SUM(F43:F59)</f>
        <v>11816057395.18</v>
      </c>
      <c r="G60" s="143">
        <f>SUM(G43:G59)</f>
        <v>10427185172.114073</v>
      </c>
      <c r="H60" s="83"/>
      <c r="I60" s="83"/>
      <c r="J60" s="83"/>
      <c r="K60" s="83"/>
      <c r="L60" s="83"/>
      <c r="M60" s="83"/>
      <c r="N60" s="83"/>
      <c r="O60" s="83"/>
      <c r="P60" s="83"/>
      <c r="Q60" s="219"/>
      <c r="R60" s="219"/>
    </row>
    <row r="61" spans="1:18" ht="3" customHeight="1" x14ac:dyDescent="0.2">
      <c r="B61" s="28"/>
      <c r="C61" s="24"/>
      <c r="D61" s="24"/>
      <c r="E61" s="24"/>
      <c r="F61" s="17"/>
      <c r="G61" s="24"/>
      <c r="H61" s="24"/>
      <c r="I61" s="24"/>
      <c r="J61" s="24"/>
      <c r="K61" s="7"/>
      <c r="L61" s="7"/>
      <c r="M61" s="7"/>
    </row>
    <row r="62" spans="1:18" ht="30" customHeight="1" x14ac:dyDescent="0.2">
      <c r="B62" s="212" t="s">
        <v>548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</row>
    <row r="63" spans="1:18" ht="3" customHeight="1" x14ac:dyDescent="0.2">
      <c r="B63" s="112"/>
      <c r="C63" s="55"/>
      <c r="D63" s="22"/>
      <c r="E63" s="24"/>
      <c r="F63" s="17"/>
      <c r="G63" s="24"/>
      <c r="H63" s="24"/>
      <c r="I63" s="24"/>
      <c r="J63" s="24"/>
      <c r="K63" s="7"/>
      <c r="L63" s="7"/>
      <c r="M63" s="7"/>
    </row>
    <row r="64" spans="1:18" ht="27" customHeight="1" x14ac:dyDescent="0.2">
      <c r="B64" s="169">
        <v>1</v>
      </c>
      <c r="C64" s="170" t="s">
        <v>65</v>
      </c>
      <c r="D64" s="78" t="s">
        <v>66</v>
      </c>
      <c r="E64" s="79" t="s">
        <v>67</v>
      </c>
      <c r="F64" s="84">
        <v>389179937</v>
      </c>
      <c r="G64" s="84">
        <v>245565082.28999999</v>
      </c>
      <c r="H64" s="79" t="s">
        <v>68</v>
      </c>
      <c r="I64" s="79" t="s">
        <v>69</v>
      </c>
      <c r="J64" s="79">
        <v>21849</v>
      </c>
      <c r="K64" s="79" t="s">
        <v>23</v>
      </c>
      <c r="L64" s="77">
        <v>240</v>
      </c>
      <c r="M64" s="79" t="s">
        <v>70</v>
      </c>
      <c r="N64" s="196">
        <v>8.8000000000000005E-3</v>
      </c>
      <c r="O64" s="179">
        <f t="shared" ref="O64:O71" si="1">N64/0.78</f>
        <v>1.1282051282051283E-2</v>
      </c>
      <c r="P64" s="173" t="s">
        <v>883</v>
      </c>
      <c r="Q64" s="116" t="s">
        <v>939</v>
      </c>
      <c r="R64" s="116" t="s">
        <v>881</v>
      </c>
    </row>
    <row r="65" spans="2:26" ht="27" customHeight="1" x14ac:dyDescent="0.2">
      <c r="B65" s="169">
        <f>B64+1</f>
        <v>2</v>
      </c>
      <c r="C65" s="170" t="s">
        <v>65</v>
      </c>
      <c r="D65" s="78" t="s">
        <v>71</v>
      </c>
      <c r="E65" s="79" t="s">
        <v>72</v>
      </c>
      <c r="F65" s="84">
        <v>500000000</v>
      </c>
      <c r="G65" s="84">
        <v>195009303.34</v>
      </c>
      <c r="H65" s="79" t="s">
        <v>73</v>
      </c>
      <c r="I65" s="79" t="s">
        <v>74</v>
      </c>
      <c r="J65" s="79" t="s">
        <v>75</v>
      </c>
      <c r="K65" s="79" t="s">
        <v>612</v>
      </c>
      <c r="L65" s="77">
        <v>281</v>
      </c>
      <c r="M65" s="168" t="s">
        <v>76</v>
      </c>
      <c r="N65" s="196">
        <v>2.5000000000000001E-2</v>
      </c>
      <c r="O65" s="179">
        <f t="shared" si="1"/>
        <v>3.2051282051282055E-2</v>
      </c>
      <c r="P65" s="173" t="s">
        <v>883</v>
      </c>
      <c r="Q65" s="116"/>
      <c r="R65" s="116"/>
    </row>
    <row r="66" spans="2:26" ht="117" customHeight="1" x14ac:dyDescent="0.2">
      <c r="B66" s="169">
        <f t="shared" ref="B66:B71" si="2">B65+1</f>
        <v>3</v>
      </c>
      <c r="C66" s="170" t="s">
        <v>65</v>
      </c>
      <c r="D66" s="78" t="s">
        <v>77</v>
      </c>
      <c r="E66" s="79" t="s">
        <v>78</v>
      </c>
      <c r="F66" s="84">
        <v>1750000000</v>
      </c>
      <c r="G66" s="84">
        <f>91062789.33+90999820.94+89837632.72+90486350.8+90047393.2+126066350.48+55176767.76+170571428.37</f>
        <v>804248533.60000002</v>
      </c>
      <c r="H66" s="79" t="s">
        <v>79</v>
      </c>
      <c r="I66" s="79" t="s">
        <v>80</v>
      </c>
      <c r="J66" s="79" t="s">
        <v>81</v>
      </c>
      <c r="K66" s="171" t="s">
        <v>653</v>
      </c>
      <c r="L66" s="77">
        <v>256</v>
      </c>
      <c r="M66" s="168" t="s">
        <v>82</v>
      </c>
      <c r="N66" s="196">
        <v>2.07E-2</v>
      </c>
      <c r="O66" s="179">
        <f t="shared" si="1"/>
        <v>2.6538461538461539E-2</v>
      </c>
      <c r="P66" s="173" t="s">
        <v>883</v>
      </c>
      <c r="Q66" s="116"/>
      <c r="R66" s="116"/>
      <c r="U66" s="84"/>
      <c r="V66" s="184"/>
      <c r="W66" s="183"/>
      <c r="X66" s="128"/>
      <c r="Y66" s="128"/>
      <c r="Z66" s="128"/>
    </row>
    <row r="67" spans="2:26" ht="140.25" x14ac:dyDescent="0.2">
      <c r="B67" s="169">
        <f t="shared" si="2"/>
        <v>4</v>
      </c>
      <c r="C67" s="170" t="s">
        <v>65</v>
      </c>
      <c r="D67" s="78" t="s">
        <v>83</v>
      </c>
      <c r="E67" s="79" t="s">
        <v>84</v>
      </c>
      <c r="F67" s="84">
        <v>1920000000</v>
      </c>
      <c r="G67" s="84">
        <f>114497308.23+54028435.92+56279621.04+62373737.02+42696629.4+59375000+51818181.5+74218750+326562500+211020408.12+3965721.75</f>
        <v>1056836292.9799999</v>
      </c>
      <c r="H67" s="79" t="s">
        <v>85</v>
      </c>
      <c r="I67" s="79" t="s">
        <v>86</v>
      </c>
      <c r="J67" s="79" t="s">
        <v>81</v>
      </c>
      <c r="K67" s="171" t="s">
        <v>879</v>
      </c>
      <c r="L67" s="77">
        <v>242</v>
      </c>
      <c r="M67" s="168" t="s">
        <v>82</v>
      </c>
      <c r="N67" s="196">
        <v>4.4999999999999998E-2</v>
      </c>
      <c r="O67" s="179">
        <f t="shared" si="1"/>
        <v>5.7692307692307689E-2</v>
      </c>
      <c r="P67" s="173" t="s">
        <v>883</v>
      </c>
      <c r="Q67" s="116"/>
      <c r="R67" s="116"/>
    </row>
    <row r="68" spans="2:26" ht="27" customHeight="1" x14ac:dyDescent="0.2">
      <c r="B68" s="169">
        <f t="shared" si="2"/>
        <v>5</v>
      </c>
      <c r="C68" s="170" t="s">
        <v>65</v>
      </c>
      <c r="D68" s="78" t="s">
        <v>39</v>
      </c>
      <c r="E68" s="79" t="s">
        <v>665</v>
      </c>
      <c r="F68" s="84">
        <v>1444885373.0799999</v>
      </c>
      <c r="G68" s="84">
        <v>1344452808.8</v>
      </c>
      <c r="H68" s="79" t="s">
        <v>666</v>
      </c>
      <c r="I68" s="79" t="s">
        <v>667</v>
      </c>
      <c r="J68" s="79">
        <v>24391</v>
      </c>
      <c r="K68" s="79" t="s">
        <v>969</v>
      </c>
      <c r="L68" s="77">
        <v>225</v>
      </c>
      <c r="M68" s="168" t="s">
        <v>668</v>
      </c>
      <c r="N68" s="196">
        <v>1.49E-2</v>
      </c>
      <c r="O68" s="179">
        <f t="shared" si="1"/>
        <v>1.9102564102564102E-2</v>
      </c>
      <c r="P68" s="173" t="s">
        <v>883</v>
      </c>
      <c r="Q68" s="116" t="s">
        <v>939</v>
      </c>
      <c r="R68" s="116" t="s">
        <v>940</v>
      </c>
    </row>
    <row r="69" spans="2:26" ht="21" customHeight="1" x14ac:dyDescent="0.2">
      <c r="B69" s="169">
        <f t="shared" si="2"/>
        <v>6</v>
      </c>
      <c r="C69" s="170" t="s">
        <v>65</v>
      </c>
      <c r="D69" s="78" t="s">
        <v>39</v>
      </c>
      <c r="E69" s="79" t="s">
        <v>669</v>
      </c>
      <c r="F69" s="84">
        <v>1928217853.28</v>
      </c>
      <c r="G69" s="84">
        <v>1848633548.52</v>
      </c>
      <c r="H69" s="79" t="s">
        <v>672</v>
      </c>
      <c r="I69" s="79" t="s">
        <v>670</v>
      </c>
      <c r="J69" s="79">
        <v>25528</v>
      </c>
      <c r="K69" s="79" t="s">
        <v>957</v>
      </c>
      <c r="L69" s="77">
        <v>240</v>
      </c>
      <c r="M69" s="168" t="s">
        <v>671</v>
      </c>
      <c r="N69" s="196">
        <v>2.7E-2</v>
      </c>
      <c r="O69" s="179">
        <f t="shared" si="1"/>
        <v>3.461538461538461E-2</v>
      </c>
      <c r="P69" s="173" t="s">
        <v>883</v>
      </c>
      <c r="Q69" s="116"/>
      <c r="R69" s="116"/>
    </row>
    <row r="70" spans="2:26" ht="27" customHeight="1" x14ac:dyDescent="0.2">
      <c r="B70" s="169">
        <f t="shared" si="2"/>
        <v>7</v>
      </c>
      <c r="C70" s="170" t="s">
        <v>65</v>
      </c>
      <c r="D70" s="78" t="s">
        <v>705</v>
      </c>
      <c r="E70" s="79" t="s">
        <v>769</v>
      </c>
      <c r="F70" s="84">
        <v>1000000000</v>
      </c>
      <c r="G70" s="84">
        <f>834246575.36+8971987.35</f>
        <v>843218562.71000004</v>
      </c>
      <c r="H70" s="79" t="s">
        <v>702</v>
      </c>
      <c r="I70" s="79" t="s">
        <v>703</v>
      </c>
      <c r="J70" s="79">
        <v>25528</v>
      </c>
      <c r="K70" s="171" t="s">
        <v>970</v>
      </c>
      <c r="L70" s="77">
        <v>240</v>
      </c>
      <c r="M70" s="168" t="s">
        <v>704</v>
      </c>
      <c r="N70" s="196">
        <v>1.7000000000000001E-2</v>
      </c>
      <c r="O70" s="179">
        <f t="shared" si="1"/>
        <v>2.1794871794871797E-2</v>
      </c>
      <c r="P70" s="175"/>
      <c r="Q70" s="175"/>
      <c r="R70" s="111"/>
    </row>
    <row r="71" spans="2:26" ht="86.25" customHeight="1" x14ac:dyDescent="0.2">
      <c r="B71" s="169">
        <f t="shared" si="2"/>
        <v>8</v>
      </c>
      <c r="C71" s="170" t="s">
        <v>65</v>
      </c>
      <c r="D71" s="172" t="s">
        <v>730</v>
      </c>
      <c r="E71" s="79" t="s">
        <v>731</v>
      </c>
      <c r="F71" s="84">
        <v>420000000</v>
      </c>
      <c r="G71" s="84">
        <v>417496447</v>
      </c>
      <c r="H71" s="79" t="s">
        <v>732</v>
      </c>
      <c r="I71" s="172" t="s">
        <v>733</v>
      </c>
      <c r="J71" s="79">
        <v>25528</v>
      </c>
      <c r="K71" s="79" t="s">
        <v>878</v>
      </c>
      <c r="L71" s="77" t="s">
        <v>959</v>
      </c>
      <c r="M71" s="168" t="s">
        <v>734</v>
      </c>
      <c r="N71" s="196">
        <v>6.0000000000000001E-3</v>
      </c>
      <c r="O71" s="179">
        <f t="shared" si="1"/>
        <v>7.6923076923076919E-3</v>
      </c>
      <c r="P71" s="116" t="s">
        <v>883</v>
      </c>
      <c r="Q71" s="116"/>
      <c r="R71" s="116"/>
    </row>
    <row r="72" spans="2:26" ht="24.75" customHeight="1" x14ac:dyDescent="0.2">
      <c r="B72" s="118" t="s">
        <v>547</v>
      </c>
      <c r="C72" s="82"/>
      <c r="D72" s="81"/>
      <c r="E72" s="81"/>
      <c r="F72" s="143">
        <f>SUM(F64:F71)</f>
        <v>9352283163.3600006</v>
      </c>
      <c r="G72" s="143">
        <f>SUM(G64:G71)</f>
        <v>6755460579.2400007</v>
      </c>
      <c r="H72" s="83"/>
      <c r="I72" s="83"/>
      <c r="J72" s="83"/>
      <c r="K72" s="83"/>
      <c r="L72" s="83"/>
      <c r="M72" s="83"/>
      <c r="N72" s="83"/>
      <c r="O72" s="83"/>
      <c r="P72" s="83"/>
      <c r="Q72" s="219"/>
      <c r="R72" s="219"/>
    </row>
    <row r="73" spans="2:26" ht="4.5" customHeight="1" x14ac:dyDescent="0.2">
      <c r="B73" s="6"/>
      <c r="C73" s="16"/>
      <c r="D73" s="16"/>
      <c r="E73" s="16"/>
      <c r="F73" s="17"/>
      <c r="G73" s="17"/>
      <c r="H73" s="17"/>
      <c r="I73" s="16"/>
      <c r="J73" s="16"/>
      <c r="K73" s="16"/>
      <c r="L73" s="16"/>
      <c r="M73" s="16"/>
    </row>
    <row r="74" spans="2:26" ht="30" customHeight="1" x14ac:dyDescent="0.2">
      <c r="B74" s="117" t="s">
        <v>549</v>
      </c>
      <c r="C74" s="86"/>
      <c r="D74" s="87"/>
      <c r="E74" s="87"/>
      <c r="F74" s="100">
        <f>F60+F72</f>
        <v>21168340558.540001</v>
      </c>
      <c r="G74" s="100">
        <f>G60+G72+G92</f>
        <v>17475448411.634071</v>
      </c>
      <c r="H74" s="88"/>
      <c r="I74" s="87"/>
      <c r="J74" s="87"/>
      <c r="K74" s="87"/>
      <c r="L74" s="87"/>
      <c r="M74" s="87"/>
      <c r="N74" s="87"/>
      <c r="O74" s="87"/>
      <c r="P74" s="87"/>
      <c r="Q74" s="220"/>
      <c r="R74" s="220"/>
    </row>
    <row r="75" spans="2:26" ht="6.75" customHeight="1" x14ac:dyDescent="0.2">
      <c r="B75" s="6"/>
      <c r="C75" s="91"/>
      <c r="D75" s="89"/>
      <c r="E75" s="91"/>
      <c r="F75" s="54"/>
      <c r="G75" s="89"/>
      <c r="H75" s="89"/>
      <c r="I75" s="54"/>
      <c r="J75" s="89"/>
      <c r="K75" s="54"/>
      <c r="L75" s="89"/>
      <c r="M75" s="90"/>
    </row>
    <row r="76" spans="2:26" ht="18" x14ac:dyDescent="0.2">
      <c r="B76" s="212" t="s">
        <v>550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</row>
    <row r="77" spans="2:26" ht="3" customHeight="1" x14ac:dyDescent="0.2">
      <c r="B77" s="11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26" s="62" customFormat="1" ht="81.75" customHeight="1" x14ac:dyDescent="0.2">
      <c r="B78" s="169">
        <v>9</v>
      </c>
      <c r="C78" s="170" t="s">
        <v>65</v>
      </c>
      <c r="D78" s="78" t="s">
        <v>39</v>
      </c>
      <c r="E78" s="79" t="s">
        <v>88</v>
      </c>
      <c r="F78" s="84">
        <v>1000000000</v>
      </c>
      <c r="G78" s="84">
        <v>995600150</v>
      </c>
      <c r="H78" s="79" t="s">
        <v>89</v>
      </c>
      <c r="I78" s="79" t="s">
        <v>90</v>
      </c>
      <c r="J78" s="79">
        <v>23962</v>
      </c>
      <c r="K78" s="171" t="s">
        <v>1073</v>
      </c>
      <c r="L78" s="77">
        <v>240</v>
      </c>
      <c r="M78" s="168" t="s">
        <v>91</v>
      </c>
      <c r="N78" s="196">
        <v>8.9999999999999993E-3</v>
      </c>
      <c r="O78" s="179">
        <f t="shared" ref="O78:O84" si="3">N78/0.78</f>
        <v>1.1538461538461537E-2</v>
      </c>
      <c r="P78" s="116"/>
      <c r="Q78" s="116" t="s">
        <v>939</v>
      </c>
      <c r="R78" s="140"/>
    </row>
    <row r="79" spans="2:26" s="62" customFormat="1" ht="27" customHeight="1" x14ac:dyDescent="0.2">
      <c r="B79" s="169">
        <f>B78+1</f>
        <v>10</v>
      </c>
      <c r="C79" s="170" t="s">
        <v>65</v>
      </c>
      <c r="D79" s="78" t="s">
        <v>39</v>
      </c>
      <c r="E79" s="79" t="s">
        <v>92</v>
      </c>
      <c r="F79" s="84">
        <v>300000000</v>
      </c>
      <c r="G79" s="84">
        <v>300000000</v>
      </c>
      <c r="H79" s="79" t="s">
        <v>93</v>
      </c>
      <c r="I79" s="79" t="s">
        <v>94</v>
      </c>
      <c r="J79" s="79">
        <v>23962</v>
      </c>
      <c r="K79" s="79" t="s">
        <v>1077</v>
      </c>
      <c r="L79" s="77">
        <v>240</v>
      </c>
      <c r="M79" s="168" t="s">
        <v>91</v>
      </c>
      <c r="N79" s="196">
        <v>3.0000000000000001E-3</v>
      </c>
      <c r="O79" s="179">
        <f t="shared" si="3"/>
        <v>3.8461538461538459E-3</v>
      </c>
      <c r="P79" s="116"/>
      <c r="Q79" s="116" t="s">
        <v>939</v>
      </c>
      <c r="R79" s="140"/>
    </row>
    <row r="80" spans="2:26" s="62" customFormat="1" ht="189" customHeight="1" x14ac:dyDescent="0.2">
      <c r="B80" s="169">
        <f t="shared" ref="B80:B84" si="4">B79+1</f>
        <v>11</v>
      </c>
      <c r="C80" s="170" t="s">
        <v>65</v>
      </c>
      <c r="D80" s="78" t="s">
        <v>565</v>
      </c>
      <c r="E80" s="79" t="s">
        <v>95</v>
      </c>
      <c r="F80" s="84">
        <v>299888355</v>
      </c>
      <c r="G80" s="84">
        <v>299888355</v>
      </c>
      <c r="H80" s="79" t="s">
        <v>96</v>
      </c>
      <c r="I80" s="79" t="s">
        <v>97</v>
      </c>
      <c r="J80" s="79" t="s">
        <v>98</v>
      </c>
      <c r="K80" s="171" t="s">
        <v>1074</v>
      </c>
      <c r="L80" s="77">
        <v>240</v>
      </c>
      <c r="M80" s="168" t="s">
        <v>99</v>
      </c>
      <c r="N80" s="196">
        <v>3.3999999999999998E-3</v>
      </c>
      <c r="O80" s="179">
        <f t="shared" si="3"/>
        <v>4.3589743589743588E-3</v>
      </c>
      <c r="P80" s="116"/>
      <c r="Q80" s="116" t="s">
        <v>939</v>
      </c>
      <c r="R80" s="140"/>
    </row>
    <row r="81" spans="2:18" s="62" customFormat="1" ht="63.75" x14ac:dyDescent="0.2">
      <c r="B81" s="169">
        <f t="shared" si="4"/>
        <v>12</v>
      </c>
      <c r="C81" s="170" t="s">
        <v>65</v>
      </c>
      <c r="D81" s="78" t="s">
        <v>566</v>
      </c>
      <c r="E81" s="79" t="s">
        <v>100</v>
      </c>
      <c r="F81" s="84">
        <v>223786059</v>
      </c>
      <c r="G81" s="84">
        <v>211994864</v>
      </c>
      <c r="H81" s="79" t="s">
        <v>101</v>
      </c>
      <c r="I81" s="79" t="s">
        <v>102</v>
      </c>
      <c r="J81" s="79" t="s">
        <v>103</v>
      </c>
      <c r="K81" s="171" t="s">
        <v>1075</v>
      </c>
      <c r="L81" s="77">
        <v>240</v>
      </c>
      <c r="M81" s="168" t="s">
        <v>571</v>
      </c>
      <c r="N81" s="196">
        <v>2E-3</v>
      </c>
      <c r="O81" s="179">
        <f t="shared" si="3"/>
        <v>2.5641025641025641E-3</v>
      </c>
      <c r="P81" s="116"/>
      <c r="Q81" s="116" t="s">
        <v>939</v>
      </c>
      <c r="R81" s="140"/>
    </row>
    <row r="82" spans="2:18" s="62" customFormat="1" ht="38.25" x14ac:dyDescent="0.2">
      <c r="B82" s="169">
        <f t="shared" si="4"/>
        <v>13</v>
      </c>
      <c r="C82" s="170" t="s">
        <v>65</v>
      </c>
      <c r="D82" s="78" t="s">
        <v>567</v>
      </c>
      <c r="E82" s="79" t="s">
        <v>568</v>
      </c>
      <c r="F82" s="84">
        <v>500379494</v>
      </c>
      <c r="G82" s="84">
        <v>500379494</v>
      </c>
      <c r="H82" s="79" t="s">
        <v>579</v>
      </c>
      <c r="I82" s="79" t="s">
        <v>569</v>
      </c>
      <c r="J82" s="79" t="s">
        <v>570</v>
      </c>
      <c r="K82" s="171" t="s">
        <v>1072</v>
      </c>
      <c r="L82" s="77">
        <v>240</v>
      </c>
      <c r="M82" s="168" t="s">
        <v>993</v>
      </c>
      <c r="N82" s="196">
        <v>4.0000000000000001E-3</v>
      </c>
      <c r="O82" s="179">
        <f t="shared" si="3"/>
        <v>5.1282051282051282E-3</v>
      </c>
      <c r="P82" s="116"/>
      <c r="Q82" s="116" t="s">
        <v>939</v>
      </c>
      <c r="R82" s="140"/>
    </row>
    <row r="83" spans="2:18" s="62" customFormat="1" ht="25.5" x14ac:dyDescent="0.2">
      <c r="B83" s="169">
        <f t="shared" si="4"/>
        <v>14</v>
      </c>
      <c r="C83" s="170" t="s">
        <v>65</v>
      </c>
      <c r="D83" s="78" t="s">
        <v>567</v>
      </c>
      <c r="E83" s="79" t="s">
        <v>695</v>
      </c>
      <c r="F83" s="84">
        <v>86788886</v>
      </c>
      <c r="G83" s="84">
        <v>86788886</v>
      </c>
      <c r="H83" s="79" t="s">
        <v>697</v>
      </c>
      <c r="I83" s="79" t="s">
        <v>696</v>
      </c>
      <c r="J83" s="79" t="s">
        <v>570</v>
      </c>
      <c r="K83" s="171" t="s">
        <v>1076</v>
      </c>
      <c r="L83" s="77">
        <v>240</v>
      </c>
      <c r="M83" s="168" t="s">
        <v>992</v>
      </c>
      <c r="N83" s="196">
        <v>1E-3</v>
      </c>
      <c r="O83" s="179">
        <f t="shared" si="3"/>
        <v>1.2820512820512821E-3</v>
      </c>
      <c r="P83" s="116"/>
      <c r="Q83" s="116" t="s">
        <v>939</v>
      </c>
      <c r="R83" s="140"/>
    </row>
    <row r="84" spans="2:18" ht="27" customHeight="1" x14ac:dyDescent="0.2">
      <c r="B84" s="169">
        <f t="shared" si="4"/>
        <v>15</v>
      </c>
      <c r="C84" s="170" t="s">
        <v>65</v>
      </c>
      <c r="D84" s="78" t="s">
        <v>567</v>
      </c>
      <c r="E84" s="79" t="s">
        <v>723</v>
      </c>
      <c r="F84" s="84">
        <v>56998668</v>
      </c>
      <c r="G84" s="84">
        <v>56000000</v>
      </c>
      <c r="H84" s="79" t="s">
        <v>727</v>
      </c>
      <c r="I84" s="79" t="s">
        <v>724</v>
      </c>
      <c r="J84" s="79" t="s">
        <v>570</v>
      </c>
      <c r="K84" s="171" t="s">
        <v>1078</v>
      </c>
      <c r="L84" s="77">
        <v>240</v>
      </c>
      <c r="M84" s="168" t="s">
        <v>896</v>
      </c>
      <c r="N84" s="196">
        <v>1E-3</v>
      </c>
      <c r="O84" s="179">
        <f t="shared" si="3"/>
        <v>1.2820512820512821E-3</v>
      </c>
      <c r="P84" s="116"/>
      <c r="Q84" s="116"/>
    </row>
    <row r="85" spans="2:18" ht="2.25" customHeight="1" x14ac:dyDescent="0.2">
      <c r="B85" s="66"/>
      <c r="C85" s="60"/>
      <c r="D85" s="60"/>
      <c r="E85" s="60"/>
      <c r="F85" s="60"/>
      <c r="G85" s="129"/>
      <c r="H85" s="60"/>
      <c r="I85" s="60"/>
      <c r="J85" s="60"/>
      <c r="K85" s="60"/>
      <c r="L85" s="60"/>
      <c r="M85" s="60"/>
      <c r="P85" s="116"/>
    </row>
    <row r="86" spans="2:18" ht="30" customHeight="1" x14ac:dyDescent="0.2">
      <c r="B86" s="118" t="s">
        <v>552</v>
      </c>
      <c r="C86" s="82"/>
      <c r="D86" s="81"/>
      <c r="E86" s="81"/>
      <c r="F86" s="143">
        <f>SUM(F78:F84)</f>
        <v>2467841462</v>
      </c>
      <c r="G86" s="143">
        <f>SUM(G78:G84)</f>
        <v>2450651749</v>
      </c>
      <c r="H86" s="83"/>
      <c r="I86" s="83"/>
      <c r="J86" s="83"/>
      <c r="K86" s="83"/>
      <c r="L86" s="83"/>
      <c r="M86" s="83"/>
      <c r="N86" s="83"/>
    </row>
    <row r="87" spans="2:18" ht="2.25" customHeight="1" x14ac:dyDescent="0.2">
      <c r="B87" s="28"/>
      <c r="C87" s="59"/>
      <c r="D87" s="57"/>
      <c r="E87" s="59"/>
      <c r="F87" s="55"/>
      <c r="G87" s="59"/>
      <c r="H87" s="57"/>
      <c r="I87" s="55"/>
      <c r="J87" s="57"/>
      <c r="K87" s="55"/>
      <c r="L87" s="57"/>
      <c r="M87" s="58"/>
    </row>
    <row r="88" spans="2:18" ht="22.5" customHeight="1" x14ac:dyDescent="0.2">
      <c r="B88" s="212" t="s">
        <v>994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</row>
    <row r="89" spans="2:18" ht="3.75" customHeight="1" x14ac:dyDescent="0.2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</row>
    <row r="90" spans="2:18" ht="24" customHeight="1" x14ac:dyDescent="0.2">
      <c r="B90" s="186"/>
      <c r="C90" s="206" t="s">
        <v>7</v>
      </c>
      <c r="D90" s="204" t="s">
        <v>8</v>
      </c>
      <c r="E90" s="204" t="s">
        <v>9</v>
      </c>
      <c r="F90" s="204" t="s">
        <v>10</v>
      </c>
      <c r="G90" s="204" t="s">
        <v>11</v>
      </c>
      <c r="H90" s="187" t="s">
        <v>12</v>
      </c>
      <c r="I90" s="187" t="s">
        <v>13</v>
      </c>
      <c r="J90" s="204" t="s">
        <v>14</v>
      </c>
      <c r="K90" s="204" t="s">
        <v>15</v>
      </c>
      <c r="L90" s="204" t="s">
        <v>16</v>
      </c>
      <c r="M90" s="204" t="s">
        <v>617</v>
      </c>
      <c r="N90" s="204"/>
      <c r="O90" s="194"/>
      <c r="P90" s="194"/>
      <c r="Q90" s="194"/>
      <c r="R90" s="194"/>
    </row>
    <row r="91" spans="2:18" ht="63.75" x14ac:dyDescent="0.2">
      <c r="B91" s="169">
        <v>1</v>
      </c>
      <c r="C91" s="170" t="s">
        <v>57</v>
      </c>
      <c r="D91" s="164" t="s">
        <v>984</v>
      </c>
      <c r="E91" s="79" t="s">
        <v>985</v>
      </c>
      <c r="F91" s="84">
        <v>800000000</v>
      </c>
      <c r="G91" s="84">
        <v>292802660.27999997</v>
      </c>
      <c r="H91" s="79" t="s">
        <v>1037</v>
      </c>
      <c r="I91" s="79" t="s">
        <v>986</v>
      </c>
      <c r="J91" s="164" t="s">
        <v>987</v>
      </c>
      <c r="K91" s="171" t="s">
        <v>988</v>
      </c>
      <c r="L91" s="77" t="s">
        <v>989</v>
      </c>
      <c r="M91" s="168" t="s">
        <v>991</v>
      </c>
      <c r="N91" s="192" t="s">
        <v>990</v>
      </c>
      <c r="O91" s="194"/>
      <c r="P91" s="194"/>
      <c r="Q91" s="194"/>
      <c r="R91" s="194"/>
    </row>
    <row r="92" spans="2:18" ht="21.75" customHeight="1" x14ac:dyDescent="0.2">
      <c r="B92" s="118" t="s">
        <v>1036</v>
      </c>
      <c r="C92" s="82"/>
      <c r="D92" s="81"/>
      <c r="E92" s="81"/>
      <c r="F92" s="143">
        <f>SUM(F91)</f>
        <v>800000000</v>
      </c>
      <c r="G92" s="143">
        <f>SUM(G91)</f>
        <v>292802660.27999997</v>
      </c>
      <c r="H92" s="83"/>
      <c r="I92" s="83"/>
      <c r="J92" s="83"/>
      <c r="K92" s="83"/>
      <c r="L92" s="83"/>
      <c r="M92" s="83"/>
      <c r="N92" s="83"/>
    </row>
    <row r="93" spans="2:18" ht="5.25" customHeight="1" x14ac:dyDescent="0.2">
      <c r="B93" s="189"/>
      <c r="C93" s="60"/>
      <c r="D93" s="190"/>
      <c r="E93" s="190"/>
      <c r="F93" s="191"/>
      <c r="G93" s="191"/>
      <c r="H93" s="44"/>
      <c r="I93" s="44"/>
      <c r="J93" s="44"/>
      <c r="K93" s="44"/>
      <c r="L93" s="44"/>
      <c r="M93" s="44"/>
      <c r="N93" s="44"/>
    </row>
    <row r="94" spans="2:18" ht="30" customHeight="1" x14ac:dyDescent="0.2">
      <c r="B94" s="215" t="s">
        <v>1038</v>
      </c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</row>
    <row r="95" spans="2:18" ht="2.25" customHeight="1" x14ac:dyDescent="0.2">
      <c r="B95" s="3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2:18" ht="27" customHeight="1" x14ac:dyDescent="0.2">
      <c r="B96" s="217" t="s">
        <v>104</v>
      </c>
      <c r="C96" s="217"/>
      <c r="D96" s="210" t="s">
        <v>7</v>
      </c>
      <c r="E96" s="210" t="s">
        <v>9</v>
      </c>
      <c r="F96" s="210" t="s">
        <v>10</v>
      </c>
      <c r="G96" s="204" t="s">
        <v>11</v>
      </c>
      <c r="H96" s="210" t="s">
        <v>12</v>
      </c>
      <c r="I96" s="210" t="s">
        <v>13</v>
      </c>
      <c r="J96" s="210" t="s">
        <v>14</v>
      </c>
      <c r="K96" s="210" t="s">
        <v>15</v>
      </c>
      <c r="L96" s="210" t="s">
        <v>16</v>
      </c>
      <c r="M96" s="210" t="s">
        <v>17</v>
      </c>
      <c r="N96" s="209" t="s">
        <v>867</v>
      </c>
    </row>
    <row r="97" spans="2:14" ht="27" customHeight="1" x14ac:dyDescent="0.2">
      <c r="B97" s="217"/>
      <c r="C97" s="217"/>
      <c r="D97" s="210"/>
      <c r="E97" s="210"/>
      <c r="F97" s="210"/>
      <c r="G97" s="204" t="s">
        <v>1081</v>
      </c>
      <c r="H97" s="210"/>
      <c r="I97" s="210"/>
      <c r="J97" s="210"/>
      <c r="K97" s="210"/>
      <c r="L97" s="210"/>
      <c r="M97" s="210"/>
      <c r="N97" s="209"/>
    </row>
    <row r="98" spans="2:14" ht="2.25" customHeight="1" x14ac:dyDescent="0.2">
      <c r="B98" s="28"/>
      <c r="C98" s="20"/>
      <c r="D98" s="20"/>
      <c r="E98" s="20"/>
      <c r="F98" s="20"/>
      <c r="G98" s="21"/>
      <c r="H98" s="20"/>
      <c r="I98" s="20"/>
      <c r="J98" s="20"/>
      <c r="K98" s="20"/>
      <c r="L98" s="20"/>
      <c r="M98" s="20"/>
    </row>
    <row r="99" spans="2:14" ht="30" customHeight="1" x14ac:dyDescent="0.2">
      <c r="B99" s="212" t="s">
        <v>555</v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</row>
    <row r="100" spans="2:14" ht="2.25" customHeight="1" x14ac:dyDescent="0.2">
      <c r="B100" s="112"/>
      <c r="C100" s="55"/>
      <c r="D100" s="22"/>
      <c r="E100" s="22"/>
      <c r="F100" s="170"/>
      <c r="G100" s="170"/>
      <c r="H100" s="170"/>
      <c r="I100" s="170"/>
      <c r="J100" s="170"/>
      <c r="K100" s="170"/>
      <c r="L100" s="170"/>
      <c r="M100" s="170"/>
    </row>
    <row r="101" spans="2:14" s="62" customFormat="1" ht="27" customHeight="1" x14ac:dyDescent="0.2">
      <c r="B101" s="169">
        <v>1</v>
      </c>
      <c r="C101" s="78" t="s">
        <v>105</v>
      </c>
      <c r="D101" s="170" t="s">
        <v>57</v>
      </c>
      <c r="E101" s="79" t="s">
        <v>719</v>
      </c>
      <c r="F101" s="84">
        <v>1074803325.0999999</v>
      </c>
      <c r="G101" s="84">
        <v>1029060338.5716162</v>
      </c>
      <c r="H101" s="79" t="s">
        <v>725</v>
      </c>
      <c r="I101" s="79" t="s">
        <v>717</v>
      </c>
      <c r="J101" s="79" t="s">
        <v>718</v>
      </c>
      <c r="K101" s="92" t="s">
        <v>726</v>
      </c>
      <c r="L101" s="77">
        <v>240</v>
      </c>
      <c r="M101" s="168" t="s">
        <v>704</v>
      </c>
      <c r="N101" s="196">
        <v>5.8999999999999999E-3</v>
      </c>
    </row>
    <row r="102" spans="2:14" s="62" customFormat="1" ht="27" customHeight="1" x14ac:dyDescent="0.2">
      <c r="B102" s="169">
        <f>B101+1</f>
        <v>2</v>
      </c>
      <c r="C102" s="62" t="s">
        <v>105</v>
      </c>
      <c r="D102" s="62" t="s">
        <v>44</v>
      </c>
      <c r="E102" s="79" t="s">
        <v>720</v>
      </c>
      <c r="F102" s="84">
        <v>800000000</v>
      </c>
      <c r="G102" s="84">
        <v>796139637.14366794</v>
      </c>
      <c r="H102" s="79" t="s">
        <v>728</v>
      </c>
      <c r="I102" s="79" t="s">
        <v>721</v>
      </c>
      <c r="J102" s="79">
        <v>19985</v>
      </c>
      <c r="K102" s="92" t="s">
        <v>811</v>
      </c>
      <c r="L102" s="77">
        <v>240</v>
      </c>
      <c r="M102" s="168" t="s">
        <v>722</v>
      </c>
      <c r="N102" s="196">
        <v>1.0699999999999999E-2</v>
      </c>
    </row>
    <row r="103" spans="2:14" ht="2.25" customHeight="1" x14ac:dyDescent="0.2">
      <c r="B103" s="8"/>
      <c r="C103" s="10"/>
      <c r="D103" s="9"/>
      <c r="E103" s="11"/>
      <c r="F103" s="12"/>
      <c r="G103" s="13"/>
      <c r="H103" s="11"/>
      <c r="I103" s="11"/>
      <c r="J103" s="11"/>
      <c r="K103" s="23"/>
      <c r="L103" s="14"/>
      <c r="M103" s="15"/>
    </row>
    <row r="104" spans="2:14" s="63" customFormat="1" ht="30" customHeight="1" x14ac:dyDescent="0.2">
      <c r="B104" s="120" t="s">
        <v>551</v>
      </c>
      <c r="C104" s="94"/>
      <c r="D104" s="93"/>
      <c r="E104" s="93"/>
      <c r="F104" s="163">
        <f>SUM(F101:F102)</f>
        <v>1874803325.0999999</v>
      </c>
      <c r="G104" s="163">
        <f>SUM(G101:G102)</f>
        <v>1825199975.7152841</v>
      </c>
      <c r="H104" s="93"/>
      <c r="I104" s="93"/>
      <c r="J104" s="93"/>
      <c r="K104" s="93"/>
      <c r="L104" s="93"/>
      <c r="M104" s="93"/>
      <c r="N104" s="93"/>
    </row>
    <row r="105" spans="2:14" ht="2.25" customHeight="1" x14ac:dyDescent="0.2">
      <c r="B105" s="28"/>
      <c r="C105" s="24"/>
      <c r="D105" s="24"/>
      <c r="E105" s="24"/>
      <c r="F105" s="25"/>
      <c r="G105" s="25"/>
      <c r="H105" s="7"/>
      <c r="I105" s="7"/>
      <c r="J105" s="24"/>
      <c r="K105" s="24"/>
      <c r="L105" s="24"/>
      <c r="M105" s="24"/>
    </row>
    <row r="106" spans="2:14" ht="30" customHeight="1" x14ac:dyDescent="0.2">
      <c r="B106" s="212" t="s">
        <v>556</v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</row>
    <row r="107" spans="2:14" ht="2.25" customHeight="1" x14ac:dyDescent="0.2">
      <c r="B107" s="113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4" s="62" customFormat="1" ht="27" customHeight="1" x14ac:dyDescent="0.2">
      <c r="B108" s="169">
        <v>1</v>
      </c>
      <c r="C108" s="78" t="s">
        <v>105</v>
      </c>
      <c r="D108" s="170" t="s">
        <v>65</v>
      </c>
      <c r="E108" s="79" t="s">
        <v>109</v>
      </c>
      <c r="F108" s="84">
        <v>1200000000</v>
      </c>
      <c r="G108" s="84">
        <v>868382548.66999972</v>
      </c>
      <c r="H108" s="79" t="s">
        <v>110</v>
      </c>
      <c r="I108" s="79" t="s">
        <v>111</v>
      </c>
      <c r="J108" s="79">
        <v>21914</v>
      </c>
      <c r="K108" s="92" t="s">
        <v>23</v>
      </c>
      <c r="L108" s="77">
        <v>276</v>
      </c>
      <c r="M108" s="168" t="s">
        <v>112</v>
      </c>
      <c r="N108" s="196">
        <v>2.3E-2</v>
      </c>
    </row>
    <row r="109" spans="2:14" s="62" customFormat="1" ht="27" customHeight="1" x14ac:dyDescent="0.2">
      <c r="B109" s="169">
        <f>B108+1</f>
        <v>2</v>
      </c>
      <c r="C109" s="78" t="s">
        <v>113</v>
      </c>
      <c r="D109" s="170" t="s">
        <v>65</v>
      </c>
      <c r="E109" s="168" t="s">
        <v>114</v>
      </c>
      <c r="F109" s="84">
        <v>120000000</v>
      </c>
      <c r="G109" s="84">
        <v>1752671.0799999968</v>
      </c>
      <c r="H109" s="79" t="s">
        <v>115</v>
      </c>
      <c r="I109" s="79" t="s">
        <v>115</v>
      </c>
      <c r="J109" s="79">
        <v>22569</v>
      </c>
      <c r="K109" s="92" t="s">
        <v>983</v>
      </c>
      <c r="L109" s="77">
        <v>120</v>
      </c>
      <c r="M109" s="79" t="s">
        <v>116</v>
      </c>
      <c r="N109" s="196">
        <v>2.7000000000000001E-3</v>
      </c>
    </row>
    <row r="110" spans="2:14" s="62" customFormat="1" ht="27" customHeight="1" x14ac:dyDescent="0.2">
      <c r="B110" s="169">
        <f t="shared" ref="B110:B111" si="5">B109+1</f>
        <v>3</v>
      </c>
      <c r="C110" s="78" t="s">
        <v>117</v>
      </c>
      <c r="D110" s="170" t="s">
        <v>65</v>
      </c>
      <c r="E110" s="168" t="s">
        <v>118</v>
      </c>
      <c r="F110" s="84">
        <v>31874254.719999999</v>
      </c>
      <c r="G110" s="84">
        <v>0</v>
      </c>
      <c r="H110" s="79" t="s">
        <v>119</v>
      </c>
      <c r="I110" s="79" t="s">
        <v>120</v>
      </c>
      <c r="J110" s="79" t="s">
        <v>121</v>
      </c>
      <c r="K110" s="92" t="s">
        <v>107</v>
      </c>
      <c r="L110" s="77">
        <v>240</v>
      </c>
      <c r="M110" s="79" t="s">
        <v>122</v>
      </c>
      <c r="N110" s="196">
        <v>1.5E-3</v>
      </c>
    </row>
    <row r="111" spans="2:14" s="62" customFormat="1" ht="27" customHeight="1" x14ac:dyDescent="0.2">
      <c r="B111" s="169">
        <f t="shared" si="5"/>
        <v>4</v>
      </c>
      <c r="C111" s="78" t="s">
        <v>117</v>
      </c>
      <c r="D111" s="170" t="s">
        <v>65</v>
      </c>
      <c r="E111" s="168" t="s">
        <v>123</v>
      </c>
      <c r="F111" s="84">
        <v>76020034.079999998</v>
      </c>
      <c r="G111" s="84">
        <v>0</v>
      </c>
      <c r="H111" s="79" t="s">
        <v>124</v>
      </c>
      <c r="I111" s="79" t="s">
        <v>125</v>
      </c>
      <c r="J111" s="79" t="s">
        <v>126</v>
      </c>
      <c r="K111" s="92" t="s">
        <v>127</v>
      </c>
      <c r="L111" s="77">
        <v>240</v>
      </c>
      <c r="M111" s="79" t="s">
        <v>122</v>
      </c>
      <c r="N111" s="196">
        <v>6.0000000000000001E-3</v>
      </c>
    </row>
    <row r="112" spans="2:14" ht="2.25" customHeight="1" x14ac:dyDescent="0.2">
      <c r="B112" s="8"/>
      <c r="C112" s="10"/>
      <c r="D112" s="9"/>
      <c r="E112" s="15"/>
      <c r="F112" s="12"/>
      <c r="G112" s="12"/>
      <c r="H112" s="11"/>
      <c r="I112" s="11"/>
      <c r="J112" s="6"/>
      <c r="K112" s="26"/>
      <c r="L112" s="14"/>
      <c r="M112" s="11"/>
    </row>
    <row r="113" spans="2:14" ht="30" customHeight="1" x14ac:dyDescent="0.2">
      <c r="B113" s="120" t="s">
        <v>551</v>
      </c>
      <c r="C113" s="93"/>
      <c r="D113" s="213"/>
      <c r="E113" s="214"/>
      <c r="F113" s="163">
        <f>SUM(F108:F111)</f>
        <v>1427894288.8</v>
      </c>
      <c r="G113" s="163">
        <f>SUM(G108:G111)</f>
        <v>870135219.74999976</v>
      </c>
      <c r="H113" s="93"/>
      <c r="I113" s="93"/>
      <c r="J113" s="93"/>
      <c r="K113" s="93"/>
      <c r="L113" s="93"/>
      <c r="M113" s="93"/>
      <c r="N113" s="93"/>
    </row>
    <row r="114" spans="2:14" s="63" customFormat="1" ht="2.25" customHeight="1" x14ac:dyDescent="0.2">
      <c r="B114" s="121"/>
      <c r="C114" s="64"/>
      <c r="D114" s="60"/>
      <c r="E114" s="60"/>
      <c r="F114" s="65"/>
      <c r="G114" s="65"/>
      <c r="H114" s="66"/>
      <c r="I114" s="66"/>
      <c r="J114" s="66"/>
      <c r="K114" s="66"/>
      <c r="L114" s="66"/>
      <c r="M114" s="67"/>
    </row>
    <row r="115" spans="2:14" s="63" customFormat="1" ht="30" customHeight="1" x14ac:dyDescent="0.2">
      <c r="B115" s="122" t="s">
        <v>553</v>
      </c>
      <c r="C115" s="96"/>
      <c r="D115" s="95"/>
      <c r="E115" s="95"/>
      <c r="F115" s="97">
        <f>F104+F113</f>
        <v>3302697613.8999996</v>
      </c>
      <c r="G115" s="97">
        <f>G104+G113</f>
        <v>2695335195.4652839</v>
      </c>
      <c r="H115" s="97"/>
      <c r="I115" s="95"/>
      <c r="J115" s="95"/>
      <c r="K115" s="95"/>
      <c r="L115" s="95"/>
      <c r="M115" s="95"/>
      <c r="N115" s="95"/>
    </row>
    <row r="116" spans="2:14" ht="2.25" customHeight="1" x14ac:dyDescent="0.2">
      <c r="B116" s="28"/>
      <c r="C116" s="24"/>
      <c r="D116" s="24"/>
      <c r="E116" s="24"/>
      <c r="F116" s="25"/>
      <c r="G116" s="25"/>
      <c r="H116" s="4"/>
      <c r="I116" s="4"/>
      <c r="J116" s="27"/>
      <c r="K116" s="4"/>
      <c r="L116" s="4"/>
      <c r="M116" s="4"/>
    </row>
    <row r="117" spans="2:14" ht="30" customHeight="1" x14ac:dyDescent="0.2">
      <c r="B117" s="212" t="s">
        <v>557</v>
      </c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</row>
    <row r="118" spans="2:14" ht="2.25" customHeight="1" x14ac:dyDescent="0.2">
      <c r="B118" s="114"/>
      <c r="C118" s="55"/>
      <c r="D118" s="29"/>
      <c r="E118" s="29"/>
      <c r="F118" s="30"/>
      <c r="G118" s="30"/>
      <c r="H118" s="31"/>
      <c r="I118" s="31"/>
      <c r="J118" s="32"/>
      <c r="K118" s="28"/>
      <c r="L118" s="28"/>
      <c r="M118" s="28"/>
    </row>
    <row r="119" spans="2:14" s="62" customFormat="1" ht="26.25" customHeight="1" x14ac:dyDescent="0.2">
      <c r="B119" s="169">
        <v>1</v>
      </c>
      <c r="C119" s="78" t="s">
        <v>128</v>
      </c>
      <c r="D119" s="170" t="s">
        <v>129</v>
      </c>
      <c r="E119" s="79" t="s">
        <v>130</v>
      </c>
      <c r="F119" s="84">
        <v>15000000</v>
      </c>
      <c r="G119" s="84">
        <v>3104085.0700000022</v>
      </c>
      <c r="H119" s="79" t="s">
        <v>131</v>
      </c>
      <c r="I119" s="79" t="s">
        <v>132</v>
      </c>
      <c r="J119" s="79" t="s">
        <v>133</v>
      </c>
      <c r="K119" s="92" t="s">
        <v>134</v>
      </c>
      <c r="L119" s="77">
        <v>120</v>
      </c>
      <c r="M119" s="168" t="s">
        <v>135</v>
      </c>
      <c r="N119" s="196">
        <v>0.52</v>
      </c>
    </row>
    <row r="120" spans="2:14" ht="2.25" customHeight="1" x14ac:dyDescent="0.2">
      <c r="B120" s="8"/>
      <c r="C120" s="10"/>
      <c r="D120" s="9"/>
      <c r="E120" s="15"/>
      <c r="F120" s="12"/>
      <c r="G120" s="13"/>
      <c r="H120" s="11"/>
      <c r="I120" s="11"/>
      <c r="J120" s="6"/>
      <c r="K120" s="26"/>
      <c r="L120" s="14"/>
      <c r="M120" s="11"/>
    </row>
    <row r="121" spans="2:14" ht="30" customHeight="1" x14ac:dyDescent="0.2">
      <c r="B121" s="120" t="s">
        <v>554</v>
      </c>
      <c r="C121" s="93"/>
      <c r="D121" s="93"/>
      <c r="E121" s="93"/>
      <c r="F121" s="163">
        <f>SUM(F119:F119)</f>
        <v>15000000</v>
      </c>
      <c r="G121" s="163">
        <f>SUM(G119:G119)</f>
        <v>3104085.0700000022</v>
      </c>
      <c r="H121" s="93"/>
      <c r="I121" s="93"/>
      <c r="J121" s="93"/>
      <c r="K121" s="93"/>
      <c r="L121" s="93"/>
      <c r="M121" s="93"/>
      <c r="N121" s="93"/>
    </row>
    <row r="122" spans="2:14" ht="3" customHeight="1" x14ac:dyDescent="0.2">
      <c r="B122" s="28"/>
      <c r="C122" s="7"/>
      <c r="D122" s="33"/>
      <c r="E122" s="4"/>
      <c r="F122" s="34"/>
      <c r="G122" s="34"/>
      <c r="H122" s="35"/>
      <c r="I122" s="35"/>
      <c r="J122" s="36"/>
      <c r="K122" s="35"/>
      <c r="L122" s="35"/>
      <c r="M122" s="37"/>
    </row>
    <row r="123" spans="2:14" ht="15.75" x14ac:dyDescent="0.2">
      <c r="B123" s="120" t="s">
        <v>558</v>
      </c>
      <c r="C123" s="93"/>
      <c r="D123" s="93"/>
      <c r="E123" s="93"/>
      <c r="F123" s="163">
        <f>F121+F286</f>
        <v>1761973811.3499997</v>
      </c>
      <c r="G123" s="163">
        <f>G121+G286</f>
        <v>1377924789.4609997</v>
      </c>
      <c r="H123" s="93"/>
      <c r="I123" s="93"/>
      <c r="J123" s="93"/>
      <c r="K123" s="93"/>
      <c r="L123" s="93"/>
      <c r="M123" s="93"/>
      <c r="N123" s="93"/>
    </row>
    <row r="124" spans="2:14" ht="2.25" customHeight="1" x14ac:dyDescent="0.2">
      <c r="B124" s="119"/>
      <c r="C124" s="7"/>
      <c r="D124" s="7"/>
      <c r="E124" s="7"/>
      <c r="F124" s="34"/>
      <c r="G124" s="34"/>
      <c r="H124" s="7"/>
      <c r="I124" s="7"/>
      <c r="J124" s="7"/>
      <c r="K124" s="7"/>
      <c r="L124" s="7"/>
      <c r="M124" s="7"/>
    </row>
    <row r="125" spans="2:14" s="68" customFormat="1" ht="30" customHeight="1" x14ac:dyDescent="0.25">
      <c r="B125" s="117" t="s">
        <v>1039</v>
      </c>
      <c r="C125" s="99"/>
      <c r="D125" s="85"/>
      <c r="E125" s="85"/>
      <c r="F125" s="100">
        <f>F115+F123</f>
        <v>5064671425.249999</v>
      </c>
      <c r="G125" s="100">
        <f>G115+G123</f>
        <v>4073259984.9262838</v>
      </c>
      <c r="H125" s="100"/>
      <c r="I125" s="85"/>
      <c r="J125" s="85"/>
      <c r="K125" s="85"/>
      <c r="L125" s="85"/>
      <c r="M125" s="85"/>
      <c r="N125" s="85"/>
    </row>
    <row r="126" spans="2:14" ht="2.25" customHeight="1" x14ac:dyDescent="0.2">
      <c r="B126" s="28"/>
      <c r="C126" s="55"/>
      <c r="D126" s="55"/>
      <c r="E126" s="55"/>
      <c r="F126" s="61"/>
      <c r="G126" s="61"/>
      <c r="H126" s="55"/>
      <c r="I126" s="55"/>
      <c r="J126" s="55"/>
      <c r="K126" s="55"/>
      <c r="L126" s="55"/>
      <c r="M126" s="55"/>
    </row>
    <row r="127" spans="2:14" ht="30" customHeight="1" x14ac:dyDescent="0.2">
      <c r="B127" s="215" t="s">
        <v>559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</row>
    <row r="128" spans="2:14" ht="2.25" customHeight="1" x14ac:dyDescent="0.2">
      <c r="B128" s="115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2:14" s="62" customFormat="1" ht="27.75" customHeight="1" x14ac:dyDescent="0.2">
      <c r="B129" s="217" t="s">
        <v>140</v>
      </c>
      <c r="C129" s="217"/>
      <c r="D129" s="210" t="s">
        <v>7</v>
      </c>
      <c r="E129" s="210" t="s">
        <v>9</v>
      </c>
      <c r="F129" s="210" t="s">
        <v>10</v>
      </c>
      <c r="G129" s="204" t="s">
        <v>11</v>
      </c>
      <c r="H129" s="210" t="s">
        <v>12</v>
      </c>
      <c r="I129" s="210" t="s">
        <v>13</v>
      </c>
      <c r="J129" s="210" t="s">
        <v>141</v>
      </c>
      <c r="K129" s="210" t="s">
        <v>15</v>
      </c>
      <c r="L129" s="210" t="s">
        <v>16</v>
      </c>
      <c r="M129" s="210" t="s">
        <v>17</v>
      </c>
      <c r="N129" s="209" t="s">
        <v>867</v>
      </c>
    </row>
    <row r="130" spans="2:14" s="62" customFormat="1" ht="27.75" customHeight="1" x14ac:dyDescent="0.2">
      <c r="B130" s="217"/>
      <c r="C130" s="217"/>
      <c r="D130" s="210"/>
      <c r="E130" s="210"/>
      <c r="F130" s="210"/>
      <c r="G130" s="204" t="s">
        <v>1082</v>
      </c>
      <c r="H130" s="210"/>
      <c r="I130" s="210"/>
      <c r="J130" s="210"/>
      <c r="K130" s="210"/>
      <c r="L130" s="210"/>
      <c r="M130" s="210"/>
      <c r="N130" s="209"/>
    </row>
    <row r="131" spans="2:14" ht="2.25" customHeight="1" x14ac:dyDescent="0.2"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2:14" ht="30" customHeight="1" x14ac:dyDescent="0.2">
      <c r="B132" s="203" t="s">
        <v>560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</row>
    <row r="133" spans="2:14" ht="2.25" customHeight="1" x14ac:dyDescent="0.2">
      <c r="B133" s="28"/>
      <c r="C133" s="43"/>
      <c r="D133" s="29"/>
      <c r="E133" s="29"/>
      <c r="F133" s="38"/>
      <c r="G133" s="18"/>
      <c r="H133" s="38"/>
      <c r="I133" s="29"/>
      <c r="J133" s="29"/>
      <c r="K133" s="29"/>
      <c r="L133" s="29"/>
      <c r="M133" s="29"/>
    </row>
    <row r="134" spans="2:14" s="62" customFormat="1" ht="27" customHeight="1" x14ac:dyDescent="0.2">
      <c r="B134" s="169">
        <v>1</v>
      </c>
      <c r="C134" s="170" t="s">
        <v>573</v>
      </c>
      <c r="D134" s="170" t="s">
        <v>142</v>
      </c>
      <c r="E134" s="79" t="s">
        <v>143</v>
      </c>
      <c r="F134" s="84">
        <v>30500000</v>
      </c>
      <c r="G134" s="84">
        <v>25594873.425568469</v>
      </c>
      <c r="H134" s="79" t="s">
        <v>144</v>
      </c>
      <c r="I134" s="79" t="s">
        <v>145</v>
      </c>
      <c r="J134" s="101" t="s">
        <v>146</v>
      </c>
      <c r="K134" s="171" t="s">
        <v>147</v>
      </c>
      <c r="L134" s="77">
        <v>240</v>
      </c>
      <c r="M134" s="79" t="s">
        <v>148</v>
      </c>
      <c r="N134" s="196">
        <v>0.5</v>
      </c>
    </row>
    <row r="135" spans="2:14" s="62" customFormat="1" ht="27" customHeight="1" x14ac:dyDescent="0.2">
      <c r="B135" s="169">
        <f>B134+1</f>
        <v>2</v>
      </c>
      <c r="C135" s="170" t="s">
        <v>153</v>
      </c>
      <c r="D135" s="170" t="s">
        <v>142</v>
      </c>
      <c r="E135" s="79" t="s">
        <v>149</v>
      </c>
      <c r="F135" s="98">
        <v>158000000</v>
      </c>
      <c r="G135" s="98">
        <v>82288054</v>
      </c>
      <c r="H135" s="79" t="s">
        <v>154</v>
      </c>
      <c r="I135" s="79" t="s">
        <v>155</v>
      </c>
      <c r="J135" s="101" t="s">
        <v>156</v>
      </c>
      <c r="K135" s="171" t="s">
        <v>150</v>
      </c>
      <c r="L135" s="77">
        <v>120</v>
      </c>
      <c r="M135" s="79" t="s">
        <v>157</v>
      </c>
      <c r="N135" s="196">
        <v>0.4</v>
      </c>
    </row>
    <row r="136" spans="2:14" s="62" customFormat="1" ht="27" customHeight="1" x14ac:dyDescent="0.2">
      <c r="B136" s="169">
        <f t="shared" ref="B136:B141" si="6">B135+1</f>
        <v>3</v>
      </c>
      <c r="C136" s="170" t="s">
        <v>160</v>
      </c>
      <c r="D136" s="170" t="s">
        <v>106</v>
      </c>
      <c r="E136" s="79" t="s">
        <v>161</v>
      </c>
      <c r="F136" s="84">
        <v>1580701760</v>
      </c>
      <c r="G136" s="84">
        <v>1106705633.5105464</v>
      </c>
      <c r="H136" s="79" t="s">
        <v>162</v>
      </c>
      <c r="I136" s="79" t="s">
        <v>163</v>
      </c>
      <c r="J136" s="168" t="s">
        <v>164</v>
      </c>
      <c r="K136" s="171" t="s">
        <v>683</v>
      </c>
      <c r="L136" s="77">
        <v>212</v>
      </c>
      <c r="M136" s="79" t="s">
        <v>108</v>
      </c>
      <c r="N136" s="196">
        <v>0.2</v>
      </c>
    </row>
    <row r="137" spans="2:14" s="62" customFormat="1" ht="25.5" x14ac:dyDescent="0.2">
      <c r="B137" s="169">
        <f t="shared" si="6"/>
        <v>4</v>
      </c>
      <c r="C137" s="170" t="s">
        <v>160</v>
      </c>
      <c r="D137" s="170" t="s">
        <v>25</v>
      </c>
      <c r="E137" s="79" t="s">
        <v>165</v>
      </c>
      <c r="F137" s="84">
        <v>1100000000</v>
      </c>
      <c r="G137" s="84">
        <v>718055627.7777791</v>
      </c>
      <c r="H137" s="79" t="s">
        <v>166</v>
      </c>
      <c r="I137" s="79" t="s">
        <v>167</v>
      </c>
      <c r="J137" s="168" t="s">
        <v>168</v>
      </c>
      <c r="K137" s="171" t="s">
        <v>169</v>
      </c>
      <c r="L137" s="77">
        <v>240</v>
      </c>
      <c r="M137" s="79" t="s">
        <v>170</v>
      </c>
      <c r="N137" s="196">
        <v>0.16</v>
      </c>
    </row>
    <row r="138" spans="2:14" s="62" customFormat="1" ht="27" customHeight="1" x14ac:dyDescent="0.2">
      <c r="B138" s="169">
        <f t="shared" si="6"/>
        <v>5</v>
      </c>
      <c r="C138" s="170" t="s">
        <v>171</v>
      </c>
      <c r="D138" s="170" t="s">
        <v>142</v>
      </c>
      <c r="E138" s="79" t="s">
        <v>172</v>
      </c>
      <c r="F138" s="84">
        <v>8500000</v>
      </c>
      <c r="G138" s="84">
        <v>3914000</v>
      </c>
      <c r="H138" s="79" t="s">
        <v>173</v>
      </c>
      <c r="I138" s="79" t="s">
        <v>174</v>
      </c>
      <c r="J138" s="168" t="s">
        <v>175</v>
      </c>
      <c r="K138" s="79" t="s">
        <v>152</v>
      </c>
      <c r="L138" s="77">
        <v>120</v>
      </c>
      <c r="M138" s="79" t="s">
        <v>176</v>
      </c>
      <c r="N138" s="196">
        <v>0.25</v>
      </c>
    </row>
    <row r="139" spans="2:14" s="62" customFormat="1" ht="27" customHeight="1" x14ac:dyDescent="0.2">
      <c r="B139" s="169">
        <f t="shared" si="6"/>
        <v>6</v>
      </c>
      <c r="C139" s="170" t="s">
        <v>178</v>
      </c>
      <c r="D139" s="170" t="s">
        <v>179</v>
      </c>
      <c r="E139" s="79" t="s">
        <v>180</v>
      </c>
      <c r="F139" s="84">
        <v>32000000</v>
      </c>
      <c r="G139" s="84">
        <v>10133308</v>
      </c>
      <c r="H139" s="79" t="s">
        <v>181</v>
      </c>
      <c r="I139" s="79" t="s">
        <v>182</v>
      </c>
      <c r="J139" s="79" t="s">
        <v>183</v>
      </c>
      <c r="K139" s="79" t="s">
        <v>151</v>
      </c>
      <c r="L139" s="77">
        <v>120</v>
      </c>
      <c r="M139" s="79" t="s">
        <v>184</v>
      </c>
      <c r="N139" s="196">
        <v>0.5</v>
      </c>
    </row>
    <row r="140" spans="2:14" s="62" customFormat="1" ht="27" customHeight="1" x14ac:dyDescent="0.2">
      <c r="B140" s="169">
        <f t="shared" si="6"/>
        <v>7</v>
      </c>
      <c r="C140" s="170" t="s">
        <v>185</v>
      </c>
      <c r="D140" s="170" t="s">
        <v>18</v>
      </c>
      <c r="E140" s="79" t="s">
        <v>186</v>
      </c>
      <c r="F140" s="84">
        <v>953127062.03999996</v>
      </c>
      <c r="G140" s="84">
        <v>866533580.03999996</v>
      </c>
      <c r="H140" s="79" t="s">
        <v>780</v>
      </c>
      <c r="I140" s="79" t="s">
        <v>187</v>
      </c>
      <c r="J140" s="168" t="s">
        <v>784</v>
      </c>
      <c r="K140" s="79" t="s">
        <v>783</v>
      </c>
      <c r="L140" s="77">
        <v>205</v>
      </c>
      <c r="M140" s="168" t="s">
        <v>782</v>
      </c>
      <c r="N140" s="196">
        <v>0.9</v>
      </c>
    </row>
    <row r="141" spans="2:14" s="62" customFormat="1" ht="25.5" x14ac:dyDescent="0.2">
      <c r="B141" s="169">
        <f t="shared" si="6"/>
        <v>8</v>
      </c>
      <c r="C141" s="78" t="s">
        <v>190</v>
      </c>
      <c r="D141" s="170" t="s">
        <v>25</v>
      </c>
      <c r="E141" s="79" t="s">
        <v>191</v>
      </c>
      <c r="F141" s="84">
        <v>1237000000</v>
      </c>
      <c r="G141" s="84">
        <v>977599830.25999963</v>
      </c>
      <c r="H141" s="79" t="s">
        <v>192</v>
      </c>
      <c r="I141" s="79" t="s">
        <v>193</v>
      </c>
      <c r="J141" s="79" t="s">
        <v>194</v>
      </c>
      <c r="K141" s="171" t="s">
        <v>195</v>
      </c>
      <c r="L141" s="77">
        <v>180</v>
      </c>
      <c r="M141" s="79" t="s">
        <v>196</v>
      </c>
      <c r="N141" s="196">
        <v>0.28000000000000003</v>
      </c>
    </row>
    <row r="142" spans="2:14" ht="3" customHeight="1" x14ac:dyDescent="0.2">
      <c r="B142" s="8"/>
      <c r="C142" s="10"/>
      <c r="D142" s="9"/>
      <c r="E142" s="11"/>
      <c r="F142" s="12"/>
      <c r="G142" s="13"/>
      <c r="H142" s="11"/>
      <c r="I142" s="11"/>
      <c r="J142" s="6"/>
      <c r="K142" s="11"/>
      <c r="L142" s="14"/>
      <c r="M142" s="11"/>
    </row>
    <row r="143" spans="2:14" s="63" customFormat="1" ht="30" customHeight="1" x14ac:dyDescent="0.2">
      <c r="B143" s="120" t="s">
        <v>547</v>
      </c>
      <c r="C143" s="94"/>
      <c r="D143" s="93"/>
      <c r="E143" s="93"/>
      <c r="F143" s="163">
        <f>SUM(F134:F141)</f>
        <v>5099828822.04</v>
      </c>
      <c r="G143" s="163">
        <f>SUM(G134:G141)</f>
        <v>3790824907.0138936</v>
      </c>
      <c r="H143" s="93"/>
      <c r="I143" s="93"/>
      <c r="J143" s="93"/>
      <c r="K143" s="93"/>
      <c r="L143" s="93"/>
      <c r="M143" s="93"/>
      <c r="N143" s="93"/>
    </row>
    <row r="144" spans="2:14" ht="3" customHeight="1" x14ac:dyDescent="0.2">
      <c r="B144" s="123"/>
      <c r="C144" s="60"/>
      <c r="D144" s="44"/>
      <c r="E144" s="44"/>
      <c r="F144" s="45"/>
      <c r="G144" s="45">
        <v>4</v>
      </c>
      <c r="H144" s="44"/>
      <c r="I144" s="44"/>
      <c r="J144" s="44"/>
      <c r="K144" s="44"/>
      <c r="L144" s="44"/>
      <c r="M144" s="44"/>
    </row>
    <row r="145" spans="2:14" ht="3" customHeight="1" x14ac:dyDescent="0.2">
      <c r="B145" s="28"/>
      <c r="C145" s="20"/>
      <c r="D145" s="20"/>
      <c r="E145" s="20"/>
      <c r="F145" s="20"/>
      <c r="G145" s="20"/>
      <c r="H145" s="20"/>
      <c r="I145" s="20"/>
      <c r="J145" s="20"/>
      <c r="K145" s="20"/>
      <c r="L145" s="46"/>
      <c r="M145" s="46"/>
    </row>
    <row r="146" spans="2:14" ht="30" customHeight="1" x14ac:dyDescent="0.2">
      <c r="B146" s="212" t="s">
        <v>561</v>
      </c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</row>
    <row r="147" spans="2:14" s="62" customFormat="1" ht="27" customHeight="1" x14ac:dyDescent="0.2">
      <c r="B147" s="169">
        <v>1</v>
      </c>
      <c r="C147" s="170" t="s">
        <v>197</v>
      </c>
      <c r="D147" s="170" t="s">
        <v>65</v>
      </c>
      <c r="E147" s="79" t="s">
        <v>639</v>
      </c>
      <c r="F147" s="98">
        <v>5000000</v>
      </c>
      <c r="G147" s="98">
        <v>1120689.4900000002</v>
      </c>
      <c r="H147" s="79" t="s">
        <v>676</v>
      </c>
      <c r="I147" s="79" t="s">
        <v>640</v>
      </c>
      <c r="J147" s="102" t="s">
        <v>641</v>
      </c>
      <c r="K147" s="79" t="s">
        <v>642</v>
      </c>
      <c r="L147" s="77">
        <v>60</v>
      </c>
      <c r="M147" s="79" t="s">
        <v>396</v>
      </c>
      <c r="N147" s="196">
        <v>0.105</v>
      </c>
    </row>
    <row r="148" spans="2:14" s="62" customFormat="1" ht="27" customHeight="1" x14ac:dyDescent="0.2">
      <c r="B148" s="169">
        <f t="shared" ref="B148:B210" si="7">B147+1</f>
        <v>2</v>
      </c>
      <c r="C148" s="170" t="s">
        <v>200</v>
      </c>
      <c r="D148" s="170" t="s">
        <v>65</v>
      </c>
      <c r="E148" s="79" t="s">
        <v>201</v>
      </c>
      <c r="F148" s="104">
        <v>4437000</v>
      </c>
      <c r="G148" s="104">
        <v>247246.01000000146</v>
      </c>
      <c r="H148" s="79" t="s">
        <v>596</v>
      </c>
      <c r="I148" s="103" t="s">
        <v>202</v>
      </c>
      <c r="J148" s="79" t="s">
        <v>203</v>
      </c>
      <c r="K148" s="79" t="s">
        <v>204</v>
      </c>
      <c r="L148" s="77">
        <v>77</v>
      </c>
      <c r="M148" s="168" t="s">
        <v>116</v>
      </c>
      <c r="N148" s="196">
        <v>0.22</v>
      </c>
    </row>
    <row r="149" spans="2:14" s="62" customFormat="1" ht="27" customHeight="1" x14ac:dyDescent="0.2">
      <c r="B149" s="169">
        <f t="shared" si="7"/>
        <v>3</v>
      </c>
      <c r="C149" s="170" t="s">
        <v>205</v>
      </c>
      <c r="D149" s="170" t="s">
        <v>65</v>
      </c>
      <c r="E149" s="79" t="s">
        <v>206</v>
      </c>
      <c r="F149" s="84">
        <v>5700000</v>
      </c>
      <c r="G149" s="84">
        <v>2874358.8999999892</v>
      </c>
      <c r="H149" s="79" t="s">
        <v>580</v>
      </c>
      <c r="I149" s="79" t="s">
        <v>207</v>
      </c>
      <c r="J149" s="101" t="s">
        <v>208</v>
      </c>
      <c r="K149" s="79" t="s">
        <v>209</v>
      </c>
      <c r="L149" s="77">
        <v>120</v>
      </c>
      <c r="M149" s="79" t="s">
        <v>87</v>
      </c>
      <c r="N149" s="196">
        <v>0.16</v>
      </c>
    </row>
    <row r="150" spans="2:14" s="62" customFormat="1" ht="27" customHeight="1" x14ac:dyDescent="0.2">
      <c r="B150" s="169">
        <f t="shared" si="7"/>
        <v>4</v>
      </c>
      <c r="C150" s="170" t="s">
        <v>210</v>
      </c>
      <c r="D150" s="170" t="s">
        <v>65</v>
      </c>
      <c r="E150" s="79" t="s">
        <v>211</v>
      </c>
      <c r="F150" s="84">
        <v>38000000</v>
      </c>
      <c r="G150" s="84">
        <v>23709401.920000087</v>
      </c>
      <c r="H150" s="79" t="s">
        <v>212</v>
      </c>
      <c r="I150" s="79" t="s">
        <v>213</v>
      </c>
      <c r="J150" s="102" t="s">
        <v>598</v>
      </c>
      <c r="K150" s="79" t="s">
        <v>214</v>
      </c>
      <c r="L150" s="77">
        <v>240</v>
      </c>
      <c r="M150" s="79" t="s">
        <v>112</v>
      </c>
      <c r="N150" s="196">
        <v>0.313</v>
      </c>
    </row>
    <row r="151" spans="2:14" s="62" customFormat="1" ht="27" customHeight="1" x14ac:dyDescent="0.2">
      <c r="B151" s="169">
        <f t="shared" si="7"/>
        <v>5</v>
      </c>
      <c r="C151" s="170" t="s">
        <v>221</v>
      </c>
      <c r="D151" s="170" t="s">
        <v>65</v>
      </c>
      <c r="E151" s="79" t="s">
        <v>222</v>
      </c>
      <c r="F151" s="84">
        <v>6000000</v>
      </c>
      <c r="G151" s="84">
        <v>559321.78000000399</v>
      </c>
      <c r="H151" s="79" t="s">
        <v>223</v>
      </c>
      <c r="I151" s="79" t="s">
        <v>224</v>
      </c>
      <c r="J151" s="101" t="s">
        <v>225</v>
      </c>
      <c r="K151" s="79" t="s">
        <v>226</v>
      </c>
      <c r="L151" s="77">
        <v>120</v>
      </c>
      <c r="M151" s="79" t="s">
        <v>227</v>
      </c>
      <c r="N151" s="196" t="s">
        <v>868</v>
      </c>
    </row>
    <row r="152" spans="2:14" s="62" customFormat="1" ht="27" customHeight="1" x14ac:dyDescent="0.2">
      <c r="B152" s="169">
        <f t="shared" si="7"/>
        <v>6</v>
      </c>
      <c r="C152" s="170" t="s">
        <v>221</v>
      </c>
      <c r="D152" s="170" t="s">
        <v>65</v>
      </c>
      <c r="E152" s="79" t="s">
        <v>228</v>
      </c>
      <c r="F152" s="84">
        <v>4300000</v>
      </c>
      <c r="G152" s="84">
        <v>2352136.5699999942</v>
      </c>
      <c r="H152" s="79" t="s">
        <v>590</v>
      </c>
      <c r="I152" s="79" t="s">
        <v>229</v>
      </c>
      <c r="J152" s="101" t="s">
        <v>230</v>
      </c>
      <c r="K152" s="79" t="s">
        <v>220</v>
      </c>
      <c r="L152" s="77">
        <v>120</v>
      </c>
      <c r="M152" s="79" t="s">
        <v>48</v>
      </c>
      <c r="N152" s="196">
        <v>0.14899999999999999</v>
      </c>
    </row>
    <row r="153" spans="2:14" s="62" customFormat="1" ht="27" customHeight="1" x14ac:dyDescent="0.2">
      <c r="B153" s="169">
        <f t="shared" si="7"/>
        <v>7</v>
      </c>
      <c r="C153" s="170" t="s">
        <v>618</v>
      </c>
      <c r="D153" s="170" t="s">
        <v>65</v>
      </c>
      <c r="E153" s="79" t="s">
        <v>619</v>
      </c>
      <c r="F153" s="84">
        <v>20000000</v>
      </c>
      <c r="G153" s="84">
        <v>11965812.009999974</v>
      </c>
      <c r="H153" s="79" t="s">
        <v>632</v>
      </c>
      <c r="I153" s="79" t="s">
        <v>620</v>
      </c>
      <c r="J153" s="101" t="s">
        <v>621</v>
      </c>
      <c r="K153" s="79" t="s">
        <v>290</v>
      </c>
      <c r="L153" s="77">
        <v>120</v>
      </c>
      <c r="M153" s="79" t="s">
        <v>710</v>
      </c>
      <c r="N153" s="196">
        <v>0.157</v>
      </c>
    </row>
    <row r="154" spans="2:14" s="62" customFormat="1" ht="27" customHeight="1" x14ac:dyDescent="0.2">
      <c r="B154" s="169">
        <f t="shared" si="7"/>
        <v>8</v>
      </c>
      <c r="C154" s="170" t="s">
        <v>781</v>
      </c>
      <c r="D154" s="170" t="s">
        <v>65</v>
      </c>
      <c r="E154" s="79" t="s">
        <v>575</v>
      </c>
      <c r="F154" s="84">
        <v>60000000</v>
      </c>
      <c r="G154" s="84">
        <v>41969511.859999925</v>
      </c>
      <c r="H154" s="79" t="s">
        <v>1079</v>
      </c>
      <c r="I154" s="79" t="s">
        <v>576</v>
      </c>
      <c r="J154" s="101" t="s">
        <v>577</v>
      </c>
      <c r="K154" s="79" t="s">
        <v>404</v>
      </c>
      <c r="L154" s="77">
        <v>180</v>
      </c>
      <c r="M154" s="79" t="s">
        <v>708</v>
      </c>
      <c r="N154" s="196">
        <v>0.52900000000000003</v>
      </c>
    </row>
    <row r="155" spans="2:14" s="62" customFormat="1" ht="27" customHeight="1" x14ac:dyDescent="0.2">
      <c r="B155" s="169">
        <f t="shared" si="7"/>
        <v>9</v>
      </c>
      <c r="C155" s="170" t="s">
        <v>232</v>
      </c>
      <c r="D155" s="170" t="s">
        <v>65</v>
      </c>
      <c r="E155" s="79" t="s">
        <v>233</v>
      </c>
      <c r="F155" s="84">
        <v>5000000</v>
      </c>
      <c r="G155" s="84">
        <v>1624999.730000006</v>
      </c>
      <c r="H155" s="79" t="s">
        <v>234</v>
      </c>
      <c r="I155" s="79" t="s">
        <v>235</v>
      </c>
      <c r="J155" s="101" t="s">
        <v>236</v>
      </c>
      <c r="K155" s="79" t="s">
        <v>237</v>
      </c>
      <c r="L155" s="77">
        <v>120</v>
      </c>
      <c r="M155" s="79" t="s">
        <v>238</v>
      </c>
      <c r="N155" s="196" t="s">
        <v>869</v>
      </c>
    </row>
    <row r="156" spans="2:14" s="62" customFormat="1" ht="27" customHeight="1" x14ac:dyDescent="0.2">
      <c r="B156" s="169">
        <f t="shared" si="7"/>
        <v>10</v>
      </c>
      <c r="C156" s="170" t="s">
        <v>249</v>
      </c>
      <c r="D156" s="170" t="s">
        <v>65</v>
      </c>
      <c r="E156" s="79" t="s">
        <v>250</v>
      </c>
      <c r="F156" s="84">
        <v>7000000</v>
      </c>
      <c r="G156" s="84">
        <v>1780701.6500000176</v>
      </c>
      <c r="H156" s="79" t="s">
        <v>251</v>
      </c>
      <c r="I156" s="79" t="s">
        <v>252</v>
      </c>
      <c r="J156" s="101" t="s">
        <v>253</v>
      </c>
      <c r="K156" s="79" t="s">
        <v>243</v>
      </c>
      <c r="L156" s="77">
        <v>120</v>
      </c>
      <c r="M156" s="79" t="s">
        <v>135</v>
      </c>
      <c r="N156" s="196" t="s">
        <v>868</v>
      </c>
    </row>
    <row r="157" spans="2:14" s="62" customFormat="1" ht="27" customHeight="1" x14ac:dyDescent="0.2">
      <c r="B157" s="169">
        <f t="shared" si="7"/>
        <v>11</v>
      </c>
      <c r="C157" s="170" t="s">
        <v>249</v>
      </c>
      <c r="D157" s="170" t="s">
        <v>65</v>
      </c>
      <c r="E157" s="79" t="s">
        <v>254</v>
      </c>
      <c r="F157" s="84">
        <v>7500000</v>
      </c>
      <c r="G157" s="84">
        <v>4166666.400000006</v>
      </c>
      <c r="H157" s="79" t="s">
        <v>255</v>
      </c>
      <c r="I157" s="79" t="s">
        <v>256</v>
      </c>
      <c r="J157" s="101" t="s">
        <v>601</v>
      </c>
      <c r="K157" s="79" t="s">
        <v>257</v>
      </c>
      <c r="L157" s="77">
        <v>180</v>
      </c>
      <c r="M157" s="79" t="s">
        <v>258</v>
      </c>
      <c r="N157" s="196" t="s">
        <v>869</v>
      </c>
    </row>
    <row r="158" spans="2:14" s="62" customFormat="1" ht="27" customHeight="1" x14ac:dyDescent="0.2">
      <c r="B158" s="169">
        <f t="shared" si="7"/>
        <v>12</v>
      </c>
      <c r="C158" s="170" t="s">
        <v>628</v>
      </c>
      <c r="D158" s="170" t="s">
        <v>65</v>
      </c>
      <c r="E158" s="79" t="s">
        <v>629</v>
      </c>
      <c r="F158" s="84">
        <v>3700000</v>
      </c>
      <c r="G158" s="84">
        <v>584210.56000000425</v>
      </c>
      <c r="H158" s="79" t="s">
        <v>633</v>
      </c>
      <c r="I158" s="79" t="s">
        <v>630</v>
      </c>
      <c r="J158" s="102" t="s">
        <v>277</v>
      </c>
      <c r="K158" s="79" t="s">
        <v>304</v>
      </c>
      <c r="L158" s="77">
        <v>60</v>
      </c>
      <c r="M158" s="79" t="s">
        <v>711</v>
      </c>
      <c r="N158" s="196">
        <v>0.17299999999999999</v>
      </c>
    </row>
    <row r="159" spans="2:14" s="62" customFormat="1" ht="27" customHeight="1" x14ac:dyDescent="0.2">
      <c r="B159" s="169">
        <f t="shared" si="7"/>
        <v>13</v>
      </c>
      <c r="C159" s="170" t="s">
        <v>215</v>
      </c>
      <c r="D159" s="170" t="s">
        <v>65</v>
      </c>
      <c r="E159" s="79" t="s">
        <v>599</v>
      </c>
      <c r="F159" s="84">
        <v>25000000</v>
      </c>
      <c r="G159" s="84">
        <v>17496530.249999925</v>
      </c>
      <c r="H159" s="79" t="s">
        <v>588</v>
      </c>
      <c r="I159" s="79" t="s">
        <v>574</v>
      </c>
      <c r="J159" s="102" t="s">
        <v>600</v>
      </c>
      <c r="K159" s="79" t="s">
        <v>262</v>
      </c>
      <c r="L159" s="77">
        <v>180</v>
      </c>
      <c r="M159" s="79" t="s">
        <v>708</v>
      </c>
      <c r="N159" s="196">
        <v>0.77400000000000002</v>
      </c>
    </row>
    <row r="160" spans="2:14" s="62" customFormat="1" ht="27" customHeight="1" x14ac:dyDescent="0.2">
      <c r="B160" s="169">
        <f t="shared" si="7"/>
        <v>14</v>
      </c>
      <c r="C160" s="170" t="s">
        <v>153</v>
      </c>
      <c r="D160" s="170" t="s">
        <v>65</v>
      </c>
      <c r="E160" s="79" t="s">
        <v>216</v>
      </c>
      <c r="F160" s="84">
        <v>60000000</v>
      </c>
      <c r="G160" s="84">
        <v>46582278.319999874</v>
      </c>
      <c r="H160" s="79" t="s">
        <v>589</v>
      </c>
      <c r="I160" s="79" t="s">
        <v>217</v>
      </c>
      <c r="J160" s="101" t="s">
        <v>218</v>
      </c>
      <c r="K160" s="79" t="s">
        <v>259</v>
      </c>
      <c r="L160" s="77">
        <v>240</v>
      </c>
      <c r="M160" s="79" t="s">
        <v>219</v>
      </c>
      <c r="N160" s="196">
        <v>0.35199999999999998</v>
      </c>
    </row>
    <row r="161" spans="2:14" s="62" customFormat="1" ht="27" customHeight="1" x14ac:dyDescent="0.2">
      <c r="B161" s="169">
        <f t="shared" si="7"/>
        <v>15</v>
      </c>
      <c r="C161" s="170" t="s">
        <v>158</v>
      </c>
      <c r="D161" s="170" t="s">
        <v>65</v>
      </c>
      <c r="E161" s="79" t="s">
        <v>712</v>
      </c>
      <c r="F161" s="84">
        <v>17000000</v>
      </c>
      <c r="G161" s="84">
        <v>9907720.8200000338</v>
      </c>
      <c r="H161" s="79" t="s">
        <v>677</v>
      </c>
      <c r="I161" s="79" t="s">
        <v>636</v>
      </c>
      <c r="J161" s="102" t="s">
        <v>637</v>
      </c>
      <c r="K161" s="79" t="s">
        <v>274</v>
      </c>
      <c r="L161" s="77">
        <v>120</v>
      </c>
      <c r="M161" s="79" t="s">
        <v>188</v>
      </c>
      <c r="N161" s="196">
        <v>0.39300000000000002</v>
      </c>
    </row>
    <row r="162" spans="2:14" s="62" customFormat="1" ht="27" customHeight="1" x14ac:dyDescent="0.2">
      <c r="B162" s="169">
        <f t="shared" si="7"/>
        <v>16</v>
      </c>
      <c r="C162" s="170" t="s">
        <v>261</v>
      </c>
      <c r="D162" s="170" t="s">
        <v>65</v>
      </c>
      <c r="E162" s="79" t="s">
        <v>645</v>
      </c>
      <c r="F162" s="84">
        <v>5400000</v>
      </c>
      <c r="G162" s="84">
        <v>2123175.8299999973</v>
      </c>
      <c r="H162" s="79" t="s">
        <v>678</v>
      </c>
      <c r="I162" s="79" t="s">
        <v>643</v>
      </c>
      <c r="J162" s="102" t="s">
        <v>629</v>
      </c>
      <c r="K162" s="79" t="s">
        <v>644</v>
      </c>
      <c r="L162" s="77">
        <v>120</v>
      </c>
      <c r="M162" s="79" t="s">
        <v>440</v>
      </c>
      <c r="N162" s="196">
        <v>0.14899999999999999</v>
      </c>
    </row>
    <row r="163" spans="2:14" s="62" customFormat="1" ht="27" customHeight="1" x14ac:dyDescent="0.2">
      <c r="B163" s="169">
        <f t="shared" si="7"/>
        <v>17</v>
      </c>
      <c r="C163" s="170" t="s">
        <v>270</v>
      </c>
      <c r="D163" s="170" t="s">
        <v>65</v>
      </c>
      <c r="E163" s="79" t="s">
        <v>271</v>
      </c>
      <c r="F163" s="84">
        <v>10000000</v>
      </c>
      <c r="G163" s="84">
        <v>4786324.5100000091</v>
      </c>
      <c r="H163" s="79" t="s">
        <v>581</v>
      </c>
      <c r="I163" s="79" t="s">
        <v>272</v>
      </c>
      <c r="J163" s="79" t="s">
        <v>273</v>
      </c>
      <c r="K163" s="92" t="s">
        <v>274</v>
      </c>
      <c r="L163" s="77">
        <v>120</v>
      </c>
      <c r="M163" s="79" t="s">
        <v>177</v>
      </c>
      <c r="N163" s="196">
        <v>0.46700000000000003</v>
      </c>
    </row>
    <row r="164" spans="2:14" s="62" customFormat="1" ht="27" customHeight="1" x14ac:dyDescent="0.2">
      <c r="B164" s="169">
        <f t="shared" si="7"/>
        <v>18</v>
      </c>
      <c r="C164" s="170" t="s">
        <v>263</v>
      </c>
      <c r="D164" s="170" t="s">
        <v>65</v>
      </c>
      <c r="E164" s="79" t="s">
        <v>264</v>
      </c>
      <c r="F164" s="84">
        <v>5701488</v>
      </c>
      <c r="G164" s="84">
        <v>1425371.9999999939</v>
      </c>
      <c r="H164" s="79" t="s">
        <v>265</v>
      </c>
      <c r="I164" s="79" t="s">
        <v>266</v>
      </c>
      <c r="J164" s="79" t="s">
        <v>267</v>
      </c>
      <c r="K164" s="79" t="s">
        <v>268</v>
      </c>
      <c r="L164" s="77">
        <v>120</v>
      </c>
      <c r="M164" s="79" t="s">
        <v>269</v>
      </c>
      <c r="N164" s="196" t="s">
        <v>868</v>
      </c>
    </row>
    <row r="165" spans="2:14" s="62" customFormat="1" ht="27" customHeight="1" x14ac:dyDescent="0.2">
      <c r="B165" s="169">
        <f t="shared" si="7"/>
        <v>19</v>
      </c>
      <c r="C165" s="170" t="s">
        <v>278</v>
      </c>
      <c r="D165" s="170" t="s">
        <v>65</v>
      </c>
      <c r="E165" s="79" t="s">
        <v>250</v>
      </c>
      <c r="F165" s="84">
        <v>20000000</v>
      </c>
      <c r="G165" s="84">
        <v>3603603.6200000141</v>
      </c>
      <c r="H165" s="79" t="s">
        <v>279</v>
      </c>
      <c r="I165" s="79" t="s">
        <v>280</v>
      </c>
      <c r="J165" s="79" t="s">
        <v>281</v>
      </c>
      <c r="K165" s="79" t="s">
        <v>282</v>
      </c>
      <c r="L165" s="77">
        <v>120</v>
      </c>
      <c r="M165" s="79" t="s">
        <v>269</v>
      </c>
      <c r="N165" s="196" t="s">
        <v>868</v>
      </c>
    </row>
    <row r="166" spans="2:14" s="62" customFormat="1" ht="27" customHeight="1" x14ac:dyDescent="0.2">
      <c r="B166" s="169">
        <f t="shared" si="7"/>
        <v>20</v>
      </c>
      <c r="C166" s="170" t="s">
        <v>128</v>
      </c>
      <c r="D166" s="170" t="s">
        <v>65</v>
      </c>
      <c r="E166" s="79" t="s">
        <v>283</v>
      </c>
      <c r="F166" s="84">
        <v>13600000</v>
      </c>
      <c r="G166" s="84">
        <v>9681355.8399999924</v>
      </c>
      <c r="H166" s="79" t="s">
        <v>591</v>
      </c>
      <c r="I166" s="79" t="s">
        <v>284</v>
      </c>
      <c r="J166" s="79" t="s">
        <v>285</v>
      </c>
      <c r="K166" s="79" t="s">
        <v>286</v>
      </c>
      <c r="L166" s="77">
        <v>180</v>
      </c>
      <c r="M166" s="79" t="s">
        <v>709</v>
      </c>
      <c r="N166" s="196">
        <v>0.35599999999999998</v>
      </c>
    </row>
    <row r="167" spans="2:14" s="62" customFormat="1" ht="27" customHeight="1" x14ac:dyDescent="0.2">
      <c r="B167" s="169">
        <f t="shared" si="7"/>
        <v>21</v>
      </c>
      <c r="C167" s="170" t="s">
        <v>495</v>
      </c>
      <c r="D167" s="170" t="s">
        <v>65</v>
      </c>
      <c r="E167" s="79" t="s">
        <v>602</v>
      </c>
      <c r="F167" s="84">
        <v>60000000</v>
      </c>
      <c r="G167" s="84">
        <v>36785714.100000039</v>
      </c>
      <c r="H167" s="79" t="s">
        <v>592</v>
      </c>
      <c r="I167" s="103" t="s">
        <v>294</v>
      </c>
      <c r="J167" s="79" t="s">
        <v>295</v>
      </c>
      <c r="K167" s="79" t="s">
        <v>296</v>
      </c>
      <c r="L167" s="77">
        <v>180</v>
      </c>
      <c r="M167" s="79" t="s">
        <v>297</v>
      </c>
      <c r="N167" s="196" t="s">
        <v>869</v>
      </c>
    </row>
    <row r="168" spans="2:14" s="62" customFormat="1" ht="27" customHeight="1" x14ac:dyDescent="0.2">
      <c r="B168" s="169">
        <f t="shared" si="7"/>
        <v>22</v>
      </c>
      <c r="C168" s="170" t="s">
        <v>299</v>
      </c>
      <c r="D168" s="170" t="s">
        <v>65</v>
      </c>
      <c r="E168" s="79" t="s">
        <v>300</v>
      </c>
      <c r="F168" s="84">
        <v>5500000</v>
      </c>
      <c r="G168" s="84">
        <v>0</v>
      </c>
      <c r="H168" s="79" t="s">
        <v>301</v>
      </c>
      <c r="I168" s="79" t="s">
        <v>302</v>
      </c>
      <c r="J168" s="79" t="s">
        <v>303</v>
      </c>
      <c r="K168" s="79" t="s">
        <v>304</v>
      </c>
      <c r="L168" s="77">
        <v>120</v>
      </c>
      <c r="M168" s="79" t="s">
        <v>291</v>
      </c>
      <c r="N168" s="196" t="s">
        <v>868</v>
      </c>
    </row>
    <row r="169" spans="2:14" s="62" customFormat="1" ht="27" customHeight="1" x14ac:dyDescent="0.2">
      <c r="B169" s="169">
        <f t="shared" si="7"/>
        <v>23</v>
      </c>
      <c r="C169" s="170" t="s">
        <v>299</v>
      </c>
      <c r="D169" s="170" t="s">
        <v>65</v>
      </c>
      <c r="E169" s="79" t="s">
        <v>239</v>
      </c>
      <c r="F169" s="84">
        <v>5000000</v>
      </c>
      <c r="G169" s="84">
        <v>499999.64000000648</v>
      </c>
      <c r="H169" s="79" t="s">
        <v>305</v>
      </c>
      <c r="I169" s="79" t="s">
        <v>306</v>
      </c>
      <c r="J169" s="79" t="s">
        <v>307</v>
      </c>
      <c r="K169" s="79" t="s">
        <v>308</v>
      </c>
      <c r="L169" s="77">
        <v>120</v>
      </c>
      <c r="M169" s="79" t="s">
        <v>240</v>
      </c>
      <c r="N169" s="196" t="s">
        <v>868</v>
      </c>
    </row>
    <row r="170" spans="2:14" s="62" customFormat="1" ht="27" customHeight="1" x14ac:dyDescent="0.2">
      <c r="B170" s="169">
        <f t="shared" si="7"/>
        <v>24</v>
      </c>
      <c r="C170" s="170" t="s">
        <v>622</v>
      </c>
      <c r="D170" s="170" t="s">
        <v>65</v>
      </c>
      <c r="E170" s="79" t="s">
        <v>623</v>
      </c>
      <c r="F170" s="84">
        <v>17700000</v>
      </c>
      <c r="G170" s="84">
        <v>10200000</v>
      </c>
      <c r="H170" s="79" t="s">
        <v>634</v>
      </c>
      <c r="I170" s="79" t="s">
        <v>624</v>
      </c>
      <c r="J170" s="79" t="s">
        <v>625</v>
      </c>
      <c r="K170" s="79" t="s">
        <v>626</v>
      </c>
      <c r="L170" s="77">
        <v>120</v>
      </c>
      <c r="M170" s="79" t="s">
        <v>713</v>
      </c>
      <c r="N170" s="196">
        <v>0.16600000000000001</v>
      </c>
    </row>
    <row r="171" spans="2:14" s="62" customFormat="1" ht="27" customHeight="1" x14ac:dyDescent="0.2">
      <c r="B171" s="169">
        <f t="shared" si="7"/>
        <v>25</v>
      </c>
      <c r="C171" s="170" t="s">
        <v>311</v>
      </c>
      <c r="D171" s="170" t="s">
        <v>65</v>
      </c>
      <c r="E171" s="79" t="s">
        <v>312</v>
      </c>
      <c r="F171" s="84">
        <v>8000000</v>
      </c>
      <c r="G171" s="84">
        <v>2358382.0600000359</v>
      </c>
      <c r="H171" s="79" t="s">
        <v>313</v>
      </c>
      <c r="I171" s="79" t="s">
        <v>314</v>
      </c>
      <c r="J171" s="79" t="s">
        <v>315</v>
      </c>
      <c r="K171" s="79" t="s">
        <v>316</v>
      </c>
      <c r="L171" s="77">
        <v>180</v>
      </c>
      <c r="M171" s="79" t="s">
        <v>317</v>
      </c>
      <c r="N171" s="196" t="s">
        <v>868</v>
      </c>
    </row>
    <row r="172" spans="2:14" s="62" customFormat="1" ht="27" customHeight="1" x14ac:dyDescent="0.2">
      <c r="B172" s="169">
        <f t="shared" si="7"/>
        <v>26</v>
      </c>
      <c r="C172" s="170" t="s">
        <v>320</v>
      </c>
      <c r="D172" s="170" t="s">
        <v>65</v>
      </c>
      <c r="E172" s="79" t="s">
        <v>321</v>
      </c>
      <c r="F172" s="84">
        <v>13000000</v>
      </c>
      <c r="G172" s="84">
        <v>5288230.480000047</v>
      </c>
      <c r="H172" s="79" t="s">
        <v>322</v>
      </c>
      <c r="I172" s="79" t="s">
        <v>323</v>
      </c>
      <c r="J172" s="79" t="s">
        <v>324</v>
      </c>
      <c r="K172" s="79" t="s">
        <v>325</v>
      </c>
      <c r="L172" s="77">
        <v>180</v>
      </c>
      <c r="M172" s="79" t="s">
        <v>188</v>
      </c>
      <c r="N172" s="196" t="s">
        <v>868</v>
      </c>
    </row>
    <row r="173" spans="2:14" s="62" customFormat="1" ht="27" customHeight="1" x14ac:dyDescent="0.2">
      <c r="B173" s="169">
        <f t="shared" si="7"/>
        <v>27</v>
      </c>
      <c r="C173" s="170" t="s">
        <v>320</v>
      </c>
      <c r="D173" s="170" t="s">
        <v>65</v>
      </c>
      <c r="E173" s="79" t="s">
        <v>326</v>
      </c>
      <c r="F173" s="84">
        <v>5000000</v>
      </c>
      <c r="G173" s="84">
        <v>1068376.3199999966</v>
      </c>
      <c r="H173" s="79" t="s">
        <v>327</v>
      </c>
      <c r="I173" s="79" t="s">
        <v>328</v>
      </c>
      <c r="J173" s="79" t="s">
        <v>329</v>
      </c>
      <c r="K173" s="79" t="s">
        <v>220</v>
      </c>
      <c r="L173" s="77">
        <v>120</v>
      </c>
      <c r="M173" s="79" t="s">
        <v>330</v>
      </c>
      <c r="N173" s="196" t="s">
        <v>868</v>
      </c>
    </row>
    <row r="174" spans="2:14" s="62" customFormat="1" ht="27" customHeight="1" x14ac:dyDescent="0.2">
      <c r="B174" s="169">
        <f t="shared" si="7"/>
        <v>28</v>
      </c>
      <c r="C174" s="170" t="s">
        <v>646</v>
      </c>
      <c r="D174" s="170" t="s">
        <v>65</v>
      </c>
      <c r="E174" s="79" t="s">
        <v>647</v>
      </c>
      <c r="F174" s="84">
        <v>5900000</v>
      </c>
      <c r="G174" s="84">
        <v>3441666.650000005</v>
      </c>
      <c r="H174" s="79" t="s">
        <v>679</v>
      </c>
      <c r="I174" s="79" t="s">
        <v>648</v>
      </c>
      <c r="J174" s="79" t="s">
        <v>649</v>
      </c>
      <c r="K174" s="79" t="s">
        <v>484</v>
      </c>
      <c r="L174" s="77">
        <v>108</v>
      </c>
      <c r="M174" s="79" t="s">
        <v>455</v>
      </c>
      <c r="N174" s="196">
        <v>0.16700000000000001</v>
      </c>
    </row>
    <row r="175" spans="2:14" s="62" customFormat="1" ht="27" customHeight="1" x14ac:dyDescent="0.2">
      <c r="B175" s="169">
        <f t="shared" si="7"/>
        <v>29</v>
      </c>
      <c r="C175" s="170" t="s">
        <v>331</v>
      </c>
      <c r="D175" s="170" t="s">
        <v>65</v>
      </c>
      <c r="E175" s="79" t="s">
        <v>332</v>
      </c>
      <c r="F175" s="84">
        <v>9599182.5700000003</v>
      </c>
      <c r="G175" s="84">
        <v>1394752.5700000038</v>
      </c>
      <c r="H175" s="79" t="s">
        <v>333</v>
      </c>
      <c r="I175" s="79" t="s">
        <v>334</v>
      </c>
      <c r="J175" s="79" t="s">
        <v>242</v>
      </c>
      <c r="K175" s="79" t="s">
        <v>276</v>
      </c>
      <c r="L175" s="77">
        <v>120</v>
      </c>
      <c r="M175" s="79" t="s">
        <v>335</v>
      </c>
      <c r="N175" s="196" t="s">
        <v>868</v>
      </c>
    </row>
    <row r="176" spans="2:14" s="62" customFormat="1" ht="27" customHeight="1" x14ac:dyDescent="0.2">
      <c r="B176" s="169">
        <f t="shared" si="7"/>
        <v>30</v>
      </c>
      <c r="C176" s="170" t="s">
        <v>331</v>
      </c>
      <c r="D176" s="170" t="s">
        <v>65</v>
      </c>
      <c r="E176" s="79" t="s">
        <v>336</v>
      </c>
      <c r="F176" s="84">
        <v>5000000</v>
      </c>
      <c r="G176" s="84">
        <v>1153846.3999999966</v>
      </c>
      <c r="H176" s="79" t="s">
        <v>337</v>
      </c>
      <c r="I176" s="79" t="s">
        <v>338</v>
      </c>
      <c r="J176" s="79" t="s">
        <v>339</v>
      </c>
      <c r="K176" s="79" t="s">
        <v>198</v>
      </c>
      <c r="L176" s="77">
        <v>120</v>
      </c>
      <c r="M176" s="79" t="s">
        <v>340</v>
      </c>
      <c r="N176" s="196" t="s">
        <v>868</v>
      </c>
    </row>
    <row r="177" spans="2:14" s="62" customFormat="1" ht="27" customHeight="1" x14ac:dyDescent="0.2">
      <c r="B177" s="169">
        <f t="shared" si="7"/>
        <v>31</v>
      </c>
      <c r="C177" s="170" t="s">
        <v>331</v>
      </c>
      <c r="D177" s="170" t="s">
        <v>65</v>
      </c>
      <c r="E177" s="79" t="s">
        <v>650</v>
      </c>
      <c r="F177" s="84">
        <v>6000000</v>
      </c>
      <c r="G177" s="84">
        <v>3711864.3000000017</v>
      </c>
      <c r="H177" s="79" t="s">
        <v>680</v>
      </c>
      <c r="I177" s="79" t="s">
        <v>636</v>
      </c>
      <c r="J177" s="79" t="s">
        <v>627</v>
      </c>
      <c r="K177" s="79" t="s">
        <v>651</v>
      </c>
      <c r="L177" s="77">
        <v>120</v>
      </c>
      <c r="M177" s="79" t="s">
        <v>652</v>
      </c>
      <c r="N177" s="196">
        <v>0.114</v>
      </c>
    </row>
    <row r="178" spans="2:14" s="62" customFormat="1" ht="27" customHeight="1" x14ac:dyDescent="0.2">
      <c r="B178" s="169">
        <f t="shared" si="7"/>
        <v>32</v>
      </c>
      <c r="C178" s="170" t="s">
        <v>341</v>
      </c>
      <c r="D178" s="170" t="s">
        <v>65</v>
      </c>
      <c r="E178" s="79" t="s">
        <v>342</v>
      </c>
      <c r="F178" s="84">
        <v>6020000</v>
      </c>
      <c r="G178" s="84">
        <v>151764.15999998315</v>
      </c>
      <c r="H178" s="79" t="s">
        <v>343</v>
      </c>
      <c r="I178" s="79" t="s">
        <v>344</v>
      </c>
      <c r="J178" s="79" t="s">
        <v>603</v>
      </c>
      <c r="K178" s="79" t="s">
        <v>345</v>
      </c>
      <c r="L178" s="77">
        <v>120</v>
      </c>
      <c r="M178" s="79" t="s">
        <v>346</v>
      </c>
      <c r="N178" s="196" t="s">
        <v>868</v>
      </c>
    </row>
    <row r="179" spans="2:14" s="62" customFormat="1" ht="27" customHeight="1" x14ac:dyDescent="0.2">
      <c r="B179" s="169">
        <f t="shared" si="7"/>
        <v>33</v>
      </c>
      <c r="C179" s="170" t="s">
        <v>341</v>
      </c>
      <c r="D179" s="170" t="s">
        <v>65</v>
      </c>
      <c r="E179" s="79" t="s">
        <v>88</v>
      </c>
      <c r="F179" s="84">
        <v>4100000</v>
      </c>
      <c r="G179" s="84">
        <v>1366666.400000006</v>
      </c>
      <c r="H179" s="79" t="s">
        <v>347</v>
      </c>
      <c r="I179" s="79" t="s">
        <v>348</v>
      </c>
      <c r="J179" s="79" t="s">
        <v>349</v>
      </c>
      <c r="K179" s="79" t="s">
        <v>298</v>
      </c>
      <c r="L179" s="77">
        <v>120</v>
      </c>
      <c r="M179" s="79" t="s">
        <v>176</v>
      </c>
      <c r="N179" s="196" t="s">
        <v>869</v>
      </c>
    </row>
    <row r="180" spans="2:14" s="62" customFormat="1" ht="27" customHeight="1" x14ac:dyDescent="0.2">
      <c r="B180" s="169">
        <f t="shared" si="7"/>
        <v>34</v>
      </c>
      <c r="C180" s="170" t="s">
        <v>352</v>
      </c>
      <c r="D180" s="170" t="s">
        <v>65</v>
      </c>
      <c r="E180" s="168" t="s">
        <v>604</v>
      </c>
      <c r="F180" s="84">
        <v>19400000</v>
      </c>
      <c r="G180" s="84">
        <v>12838756.840000002</v>
      </c>
      <c r="H180" s="79" t="s">
        <v>586</v>
      </c>
      <c r="I180" s="79" t="s">
        <v>353</v>
      </c>
      <c r="J180" s="79" t="s">
        <v>605</v>
      </c>
      <c r="K180" s="79" t="s">
        <v>354</v>
      </c>
      <c r="L180" s="77">
        <v>180</v>
      </c>
      <c r="M180" s="168" t="s">
        <v>355</v>
      </c>
      <c r="N180" s="196">
        <v>0.9</v>
      </c>
    </row>
    <row r="181" spans="2:14" s="62" customFormat="1" ht="27" customHeight="1" x14ac:dyDescent="0.2">
      <c r="B181" s="169">
        <f t="shared" si="7"/>
        <v>35</v>
      </c>
      <c r="C181" s="170" t="s">
        <v>352</v>
      </c>
      <c r="D181" s="170" t="s">
        <v>65</v>
      </c>
      <c r="E181" s="168" t="s">
        <v>665</v>
      </c>
      <c r="F181" s="84">
        <v>1522348.62</v>
      </c>
      <c r="G181" s="197">
        <v>256989.48000000042</v>
      </c>
      <c r="H181" s="79" t="s">
        <v>681</v>
      </c>
      <c r="I181" s="79" t="s">
        <v>673</v>
      </c>
      <c r="J181" s="79" t="s">
        <v>675</v>
      </c>
      <c r="K181" s="79" t="s">
        <v>674</v>
      </c>
      <c r="L181" s="77">
        <v>60</v>
      </c>
      <c r="M181" s="168" t="s">
        <v>714</v>
      </c>
      <c r="N181" s="196">
        <v>6.5000000000000002E-2</v>
      </c>
    </row>
    <row r="182" spans="2:14" s="62" customFormat="1" ht="27" customHeight="1" x14ac:dyDescent="0.2">
      <c r="B182" s="169">
        <f t="shared" si="7"/>
        <v>36</v>
      </c>
      <c r="C182" s="170" t="s">
        <v>357</v>
      </c>
      <c r="D182" s="170" t="s">
        <v>65</v>
      </c>
      <c r="E182" s="79" t="s">
        <v>358</v>
      </c>
      <c r="F182" s="84">
        <v>5700000</v>
      </c>
      <c r="G182" s="84">
        <v>2509344.4499999946</v>
      </c>
      <c r="H182" s="79" t="s">
        <v>593</v>
      </c>
      <c r="I182" s="79" t="s">
        <v>359</v>
      </c>
      <c r="J182" s="79" t="s">
        <v>360</v>
      </c>
      <c r="K182" s="79" t="s">
        <v>361</v>
      </c>
      <c r="L182" s="77">
        <v>120</v>
      </c>
      <c r="M182" s="79" t="s">
        <v>713</v>
      </c>
      <c r="N182" s="196">
        <v>0.16700000000000001</v>
      </c>
    </row>
    <row r="183" spans="2:14" s="62" customFormat="1" ht="27" customHeight="1" x14ac:dyDescent="0.2">
      <c r="B183" s="169">
        <f t="shared" si="7"/>
        <v>37</v>
      </c>
      <c r="C183" s="170" t="s">
        <v>138</v>
      </c>
      <c r="D183" s="170" t="s">
        <v>65</v>
      </c>
      <c r="E183" s="79" t="s">
        <v>362</v>
      </c>
      <c r="F183" s="84">
        <v>5620844</v>
      </c>
      <c r="G183" s="84">
        <v>3227587.5999999866</v>
      </c>
      <c r="H183" s="79" t="s">
        <v>363</v>
      </c>
      <c r="I183" s="79" t="s">
        <v>364</v>
      </c>
      <c r="J183" s="79" t="s">
        <v>365</v>
      </c>
      <c r="K183" s="79" t="s">
        <v>361</v>
      </c>
      <c r="L183" s="77">
        <v>240</v>
      </c>
      <c r="M183" s="79" t="s">
        <v>366</v>
      </c>
      <c r="N183" s="196" t="s">
        <v>868</v>
      </c>
    </row>
    <row r="184" spans="2:14" s="62" customFormat="1" ht="27" customHeight="1" x14ac:dyDescent="0.2">
      <c r="B184" s="169">
        <f t="shared" si="7"/>
        <v>38</v>
      </c>
      <c r="C184" s="170" t="s">
        <v>138</v>
      </c>
      <c r="D184" s="170" t="s">
        <v>65</v>
      </c>
      <c r="E184" s="79" t="s">
        <v>367</v>
      </c>
      <c r="F184" s="84">
        <v>5000000</v>
      </c>
      <c r="G184" s="84">
        <v>1416666.3800000064</v>
      </c>
      <c r="H184" s="79" t="s">
        <v>368</v>
      </c>
      <c r="I184" s="79" t="s">
        <v>369</v>
      </c>
      <c r="J184" s="79" t="s">
        <v>370</v>
      </c>
      <c r="K184" s="79" t="s">
        <v>308</v>
      </c>
      <c r="L184" s="77">
        <v>120</v>
      </c>
      <c r="M184" s="79" t="s">
        <v>159</v>
      </c>
      <c r="N184" s="196" t="s">
        <v>868</v>
      </c>
    </row>
    <row r="185" spans="2:14" s="62" customFormat="1" ht="27" customHeight="1" x14ac:dyDescent="0.2">
      <c r="B185" s="169">
        <f t="shared" si="7"/>
        <v>39</v>
      </c>
      <c r="C185" s="170" t="s">
        <v>138</v>
      </c>
      <c r="D185" s="170" t="s">
        <v>65</v>
      </c>
      <c r="E185" s="79" t="s">
        <v>371</v>
      </c>
      <c r="F185" s="84">
        <v>6700000</v>
      </c>
      <c r="G185" s="84">
        <v>2065833.6099999938</v>
      </c>
      <c r="H185" s="79" t="s">
        <v>372</v>
      </c>
      <c r="I185" s="79" t="s">
        <v>373</v>
      </c>
      <c r="J185" s="79" t="s">
        <v>374</v>
      </c>
      <c r="K185" s="79" t="s">
        <v>275</v>
      </c>
      <c r="L185" s="77">
        <v>120</v>
      </c>
      <c r="M185" s="79" t="s">
        <v>375</v>
      </c>
      <c r="N185" s="196" t="s">
        <v>868</v>
      </c>
    </row>
    <row r="186" spans="2:14" s="62" customFormat="1" ht="27" customHeight="1" x14ac:dyDescent="0.2">
      <c r="B186" s="169">
        <f t="shared" si="7"/>
        <v>40</v>
      </c>
      <c r="C186" s="170" t="s">
        <v>376</v>
      </c>
      <c r="D186" s="170" t="s">
        <v>65</v>
      </c>
      <c r="E186" s="79" t="s">
        <v>377</v>
      </c>
      <c r="F186" s="84">
        <v>13600000</v>
      </c>
      <c r="G186" s="84">
        <v>5877753.770000007</v>
      </c>
      <c r="H186" s="79" t="s">
        <v>378</v>
      </c>
      <c r="I186" s="79" t="s">
        <v>379</v>
      </c>
      <c r="J186" s="79" t="s">
        <v>380</v>
      </c>
      <c r="K186" s="79" t="s">
        <v>381</v>
      </c>
      <c r="L186" s="77">
        <v>180</v>
      </c>
      <c r="M186" s="79" t="s">
        <v>188</v>
      </c>
      <c r="N186" s="196" t="s">
        <v>868</v>
      </c>
    </row>
    <row r="187" spans="2:14" s="62" customFormat="1" ht="27" customHeight="1" x14ac:dyDescent="0.2">
      <c r="B187" s="169">
        <f t="shared" si="7"/>
        <v>41</v>
      </c>
      <c r="C187" s="170" t="s">
        <v>376</v>
      </c>
      <c r="D187" s="170" t="s">
        <v>65</v>
      </c>
      <c r="E187" s="79" t="s">
        <v>382</v>
      </c>
      <c r="F187" s="84">
        <v>6436800</v>
      </c>
      <c r="G187" s="84">
        <v>3003840</v>
      </c>
      <c r="H187" s="79" t="s">
        <v>383</v>
      </c>
      <c r="I187" s="79" t="s">
        <v>384</v>
      </c>
      <c r="J187" s="79" t="s">
        <v>289</v>
      </c>
      <c r="K187" s="79" t="s">
        <v>243</v>
      </c>
      <c r="L187" s="77">
        <v>120</v>
      </c>
      <c r="M187" s="168" t="s">
        <v>177</v>
      </c>
      <c r="N187" s="196">
        <v>0.16600000000000001</v>
      </c>
    </row>
    <row r="188" spans="2:14" s="62" customFormat="1" ht="27" customHeight="1" x14ac:dyDescent="0.2">
      <c r="B188" s="169">
        <f t="shared" si="7"/>
        <v>42</v>
      </c>
      <c r="C188" s="170" t="s">
        <v>386</v>
      </c>
      <c r="D188" s="170" t="s">
        <v>65</v>
      </c>
      <c r="E188" s="79" t="s">
        <v>387</v>
      </c>
      <c r="F188" s="84">
        <v>10000000</v>
      </c>
      <c r="G188" s="84">
        <v>2222221.6000000155</v>
      </c>
      <c r="H188" s="79" t="s">
        <v>388</v>
      </c>
      <c r="I188" s="79" t="s">
        <v>389</v>
      </c>
      <c r="J188" s="79" t="s">
        <v>390</v>
      </c>
      <c r="K188" s="79" t="s">
        <v>391</v>
      </c>
      <c r="L188" s="77">
        <v>180</v>
      </c>
      <c r="M188" s="168" t="s">
        <v>176</v>
      </c>
      <c r="N188" s="196" t="s">
        <v>868</v>
      </c>
    </row>
    <row r="189" spans="2:14" s="62" customFormat="1" ht="27" customHeight="1" x14ac:dyDescent="0.2">
      <c r="B189" s="169">
        <f t="shared" si="7"/>
        <v>43</v>
      </c>
      <c r="C189" s="170" t="s">
        <v>386</v>
      </c>
      <c r="D189" s="170" t="s">
        <v>65</v>
      </c>
      <c r="E189" s="79" t="s">
        <v>392</v>
      </c>
      <c r="F189" s="84">
        <v>16778912.289999999</v>
      </c>
      <c r="G189" s="84">
        <v>1957539.670000039</v>
      </c>
      <c r="H189" s="79" t="s">
        <v>393</v>
      </c>
      <c r="I189" s="79" t="s">
        <v>394</v>
      </c>
      <c r="J189" s="79" t="s">
        <v>395</v>
      </c>
      <c r="K189" s="79" t="s">
        <v>260</v>
      </c>
      <c r="L189" s="77">
        <v>120</v>
      </c>
      <c r="M189" s="79" t="s">
        <v>396</v>
      </c>
      <c r="N189" s="196" t="s">
        <v>868</v>
      </c>
    </row>
    <row r="190" spans="2:14" s="62" customFormat="1" ht="27" customHeight="1" x14ac:dyDescent="0.2">
      <c r="B190" s="169">
        <f t="shared" si="7"/>
        <v>44</v>
      </c>
      <c r="C190" s="170" t="s">
        <v>397</v>
      </c>
      <c r="D190" s="170" t="s">
        <v>65</v>
      </c>
      <c r="E190" s="79" t="s">
        <v>398</v>
      </c>
      <c r="F190" s="84">
        <v>19015055.68</v>
      </c>
      <c r="G190" s="84">
        <v>13760784.549999984</v>
      </c>
      <c r="H190" s="79" t="s">
        <v>582</v>
      </c>
      <c r="I190" s="79" t="s">
        <v>399</v>
      </c>
      <c r="J190" s="79" t="s">
        <v>400</v>
      </c>
      <c r="K190" s="79" t="s">
        <v>361</v>
      </c>
      <c r="L190" s="77">
        <v>240</v>
      </c>
      <c r="M190" s="168" t="s">
        <v>64</v>
      </c>
      <c r="N190" s="196">
        <v>0.255</v>
      </c>
    </row>
    <row r="191" spans="2:14" s="62" customFormat="1" ht="27" customHeight="1" x14ac:dyDescent="0.2">
      <c r="B191" s="169">
        <f t="shared" si="7"/>
        <v>45</v>
      </c>
      <c r="C191" s="170" t="s">
        <v>397</v>
      </c>
      <c r="D191" s="170" t="s">
        <v>65</v>
      </c>
      <c r="E191" s="79" t="s">
        <v>401</v>
      </c>
      <c r="F191" s="84">
        <v>20000000</v>
      </c>
      <c r="G191" s="84">
        <v>11452991.49999997</v>
      </c>
      <c r="H191" s="79" t="s">
        <v>594</v>
      </c>
      <c r="I191" s="79" t="s">
        <v>402</v>
      </c>
      <c r="J191" s="79" t="s">
        <v>403</v>
      </c>
      <c r="K191" s="79" t="s">
        <v>404</v>
      </c>
      <c r="L191" s="77">
        <v>120</v>
      </c>
      <c r="M191" s="79" t="s">
        <v>715</v>
      </c>
      <c r="N191" s="196">
        <v>0.191</v>
      </c>
    </row>
    <row r="192" spans="2:14" s="62" customFormat="1" ht="27" customHeight="1" x14ac:dyDescent="0.2">
      <c r="B192" s="169">
        <f t="shared" si="7"/>
        <v>46</v>
      </c>
      <c r="C192" s="170" t="s">
        <v>406</v>
      </c>
      <c r="D192" s="170" t="s">
        <v>65</v>
      </c>
      <c r="E192" s="79" t="s">
        <v>409</v>
      </c>
      <c r="F192" s="84">
        <v>6000000</v>
      </c>
      <c r="G192" s="84">
        <v>2050000</v>
      </c>
      <c r="H192" s="79" t="s">
        <v>410</v>
      </c>
      <c r="I192" s="79" t="s">
        <v>411</v>
      </c>
      <c r="J192" s="79" t="s">
        <v>412</v>
      </c>
      <c r="K192" s="79" t="s">
        <v>413</v>
      </c>
      <c r="L192" s="77">
        <v>120</v>
      </c>
      <c r="M192" s="168" t="s">
        <v>189</v>
      </c>
      <c r="N192" s="196" t="s">
        <v>869</v>
      </c>
    </row>
    <row r="193" spans="2:14" s="62" customFormat="1" ht="27" customHeight="1" x14ac:dyDescent="0.2">
      <c r="B193" s="169">
        <f t="shared" si="7"/>
        <v>47</v>
      </c>
      <c r="C193" s="170" t="s">
        <v>406</v>
      </c>
      <c r="D193" s="170" t="s">
        <v>65</v>
      </c>
      <c r="E193" s="79" t="s">
        <v>407</v>
      </c>
      <c r="F193" s="84">
        <v>10492789.380000001</v>
      </c>
      <c r="G193" s="84">
        <v>6520648.8400000241</v>
      </c>
      <c r="H193" s="79" t="s">
        <v>597</v>
      </c>
      <c r="I193" s="79" t="s">
        <v>408</v>
      </c>
      <c r="J193" s="79" t="s">
        <v>293</v>
      </c>
      <c r="K193" s="79" t="s">
        <v>772</v>
      </c>
      <c r="L193" s="77">
        <v>180</v>
      </c>
      <c r="M193" s="168" t="s">
        <v>199</v>
      </c>
      <c r="N193" s="196">
        <v>0.29499999999999998</v>
      </c>
    </row>
    <row r="194" spans="2:14" s="62" customFormat="1" ht="27" customHeight="1" x14ac:dyDescent="0.2">
      <c r="B194" s="169">
        <f t="shared" si="7"/>
        <v>48</v>
      </c>
      <c r="C194" s="170" t="s">
        <v>414</v>
      </c>
      <c r="D194" s="170" t="s">
        <v>65</v>
      </c>
      <c r="E194" s="79" t="s">
        <v>415</v>
      </c>
      <c r="F194" s="84">
        <v>5960000</v>
      </c>
      <c r="G194" s="84">
        <v>640471.61000001663</v>
      </c>
      <c r="H194" s="79" t="s">
        <v>416</v>
      </c>
      <c r="I194" s="79" t="s">
        <v>417</v>
      </c>
      <c r="J194" s="79" t="s">
        <v>418</v>
      </c>
      <c r="K194" s="79" t="s">
        <v>268</v>
      </c>
      <c r="L194" s="77">
        <v>120</v>
      </c>
      <c r="M194" s="79" t="s">
        <v>396</v>
      </c>
      <c r="N194" s="196" t="s">
        <v>868</v>
      </c>
    </row>
    <row r="195" spans="2:14" s="62" customFormat="1" ht="27" customHeight="1" x14ac:dyDescent="0.2">
      <c r="B195" s="169">
        <f t="shared" si="7"/>
        <v>49</v>
      </c>
      <c r="C195" s="170" t="s">
        <v>414</v>
      </c>
      <c r="D195" s="170" t="s">
        <v>65</v>
      </c>
      <c r="E195" s="79" t="s">
        <v>419</v>
      </c>
      <c r="F195" s="84">
        <v>1895734</v>
      </c>
      <c r="G195" s="84">
        <v>712581.04000000365</v>
      </c>
      <c r="H195" s="79" t="s">
        <v>420</v>
      </c>
      <c r="I195" s="79" t="s">
        <v>421</v>
      </c>
      <c r="J195" s="79" t="s">
        <v>422</v>
      </c>
      <c r="K195" s="79" t="s">
        <v>423</v>
      </c>
      <c r="L195" s="77">
        <v>144</v>
      </c>
      <c r="M195" s="79" t="s">
        <v>424</v>
      </c>
      <c r="N195" s="196" t="s">
        <v>868</v>
      </c>
    </row>
    <row r="196" spans="2:14" s="62" customFormat="1" ht="27" customHeight="1" x14ac:dyDescent="0.2">
      <c r="B196" s="169">
        <f t="shared" si="7"/>
        <v>50</v>
      </c>
      <c r="C196" s="170" t="s">
        <v>426</v>
      </c>
      <c r="D196" s="170" t="s">
        <v>65</v>
      </c>
      <c r="E196" s="79" t="s">
        <v>606</v>
      </c>
      <c r="F196" s="84">
        <v>80000000</v>
      </c>
      <c r="G196" s="84">
        <v>60736477.5400002</v>
      </c>
      <c r="H196" s="79" t="s">
        <v>587</v>
      </c>
      <c r="I196" s="79" t="s">
        <v>427</v>
      </c>
      <c r="J196" s="79" t="s">
        <v>607</v>
      </c>
      <c r="K196" s="79" t="s">
        <v>880</v>
      </c>
      <c r="L196" s="77">
        <v>240</v>
      </c>
      <c r="M196" s="79" t="s">
        <v>64</v>
      </c>
      <c r="N196" s="196">
        <v>0.91700000000000004</v>
      </c>
    </row>
    <row r="197" spans="2:14" s="62" customFormat="1" ht="27" customHeight="1" x14ac:dyDescent="0.2">
      <c r="B197" s="169">
        <f t="shared" si="7"/>
        <v>51</v>
      </c>
      <c r="C197" s="170" t="s">
        <v>810</v>
      </c>
      <c r="D197" s="170" t="s">
        <v>65</v>
      </c>
      <c r="E197" s="79" t="s">
        <v>429</v>
      </c>
      <c r="F197" s="84">
        <v>18073666.289999999</v>
      </c>
      <c r="G197" s="84">
        <v>11277346.540000005</v>
      </c>
      <c r="H197" s="79" t="s">
        <v>430</v>
      </c>
      <c r="I197" s="79" t="s">
        <v>431</v>
      </c>
      <c r="J197" s="79" t="s">
        <v>432</v>
      </c>
      <c r="K197" s="79" t="s">
        <v>433</v>
      </c>
      <c r="L197" s="77">
        <v>177</v>
      </c>
      <c r="M197" s="79" t="s">
        <v>434</v>
      </c>
      <c r="N197" s="196" t="s">
        <v>869</v>
      </c>
    </row>
    <row r="198" spans="2:14" s="62" customFormat="1" ht="27" customHeight="1" x14ac:dyDescent="0.2">
      <c r="B198" s="169">
        <f t="shared" si="7"/>
        <v>52</v>
      </c>
      <c r="C198" s="170" t="s">
        <v>435</v>
      </c>
      <c r="D198" s="170" t="s">
        <v>65</v>
      </c>
      <c r="E198" s="79" t="s">
        <v>436</v>
      </c>
      <c r="F198" s="84">
        <v>250000000</v>
      </c>
      <c r="G198" s="84">
        <v>153526357.19999999</v>
      </c>
      <c r="H198" s="79" t="s">
        <v>437</v>
      </c>
      <c r="I198" s="79" t="s">
        <v>438</v>
      </c>
      <c r="J198" s="79" t="s">
        <v>439</v>
      </c>
      <c r="K198" s="79" t="s">
        <v>826</v>
      </c>
      <c r="L198" s="77">
        <v>180</v>
      </c>
      <c r="M198" s="168" t="s">
        <v>440</v>
      </c>
      <c r="N198" s="196">
        <v>0.21249999999999999</v>
      </c>
    </row>
    <row r="199" spans="2:14" s="62" customFormat="1" ht="27" customHeight="1" x14ac:dyDescent="0.2">
      <c r="B199" s="169">
        <f t="shared" si="7"/>
        <v>53</v>
      </c>
      <c r="C199" s="170" t="s">
        <v>441</v>
      </c>
      <c r="D199" s="170" t="s">
        <v>65</v>
      </c>
      <c r="E199" s="79" t="s">
        <v>608</v>
      </c>
      <c r="F199" s="84">
        <v>431190000</v>
      </c>
      <c r="G199" s="198">
        <v>341353579.75999999</v>
      </c>
      <c r="H199" s="79" t="s">
        <v>442</v>
      </c>
      <c r="I199" s="79" t="s">
        <v>442</v>
      </c>
      <c r="J199" s="79" t="s">
        <v>443</v>
      </c>
      <c r="K199" s="79" t="s">
        <v>979</v>
      </c>
      <c r="L199" s="77">
        <v>300</v>
      </c>
      <c r="M199" s="79" t="s">
        <v>444</v>
      </c>
      <c r="N199" s="196">
        <v>0.32800000000000001</v>
      </c>
    </row>
    <row r="200" spans="2:14" s="62" customFormat="1" ht="27" customHeight="1" x14ac:dyDescent="0.2">
      <c r="B200" s="169">
        <f t="shared" si="7"/>
        <v>54</v>
      </c>
      <c r="C200" s="170" t="s">
        <v>441</v>
      </c>
      <c r="D200" s="170" t="s">
        <v>65</v>
      </c>
      <c r="E200" s="79" t="s">
        <v>332</v>
      </c>
      <c r="F200" s="84">
        <v>300000000</v>
      </c>
      <c r="G200" s="84">
        <v>249246365.44000006</v>
      </c>
      <c r="H200" s="79" t="s">
        <v>445</v>
      </c>
      <c r="I200" s="79" t="s">
        <v>446</v>
      </c>
      <c r="J200" s="79" t="s">
        <v>447</v>
      </c>
      <c r="K200" s="79" t="s">
        <v>773</v>
      </c>
      <c r="L200" s="77">
        <v>300</v>
      </c>
      <c r="M200" s="79" t="s">
        <v>448</v>
      </c>
      <c r="N200" s="196">
        <v>0.22700000000000001</v>
      </c>
    </row>
    <row r="201" spans="2:14" s="62" customFormat="1" ht="27" customHeight="1" x14ac:dyDescent="0.2">
      <c r="B201" s="169">
        <f t="shared" si="7"/>
        <v>55</v>
      </c>
      <c r="C201" s="170" t="s">
        <v>449</v>
      </c>
      <c r="D201" s="170" t="s">
        <v>65</v>
      </c>
      <c r="E201" s="79" t="s">
        <v>450</v>
      </c>
      <c r="F201" s="84">
        <v>5500000</v>
      </c>
      <c r="G201" s="84">
        <v>1113095.2699999949</v>
      </c>
      <c r="H201" s="79" t="s">
        <v>583</v>
      </c>
      <c r="I201" s="103" t="s">
        <v>451</v>
      </c>
      <c r="J201" s="79" t="s">
        <v>452</v>
      </c>
      <c r="K201" s="79" t="s">
        <v>453</v>
      </c>
      <c r="L201" s="77">
        <v>84</v>
      </c>
      <c r="M201" s="105" t="s">
        <v>454</v>
      </c>
      <c r="N201" s="196" t="s">
        <v>869</v>
      </c>
    </row>
    <row r="202" spans="2:14" s="62" customFormat="1" ht="27" customHeight="1" x14ac:dyDescent="0.2">
      <c r="B202" s="169">
        <f t="shared" si="7"/>
        <v>56</v>
      </c>
      <c r="C202" s="170" t="s">
        <v>461</v>
      </c>
      <c r="D202" s="170" t="s">
        <v>65</v>
      </c>
      <c r="E202" s="79" t="s">
        <v>462</v>
      </c>
      <c r="F202" s="84">
        <v>3000000</v>
      </c>
      <c r="G202" s="84">
        <v>698864.24999999464</v>
      </c>
      <c r="H202" s="79" t="s">
        <v>463</v>
      </c>
      <c r="I202" s="79" t="s">
        <v>464</v>
      </c>
      <c r="J202" s="102" t="s">
        <v>465</v>
      </c>
      <c r="K202" s="79" t="s">
        <v>351</v>
      </c>
      <c r="L202" s="77">
        <v>180</v>
      </c>
      <c r="M202" s="79" t="s">
        <v>189</v>
      </c>
      <c r="N202" s="196" t="s">
        <v>868</v>
      </c>
    </row>
    <row r="203" spans="2:14" s="62" customFormat="1" ht="27" customHeight="1" x14ac:dyDescent="0.2">
      <c r="B203" s="169">
        <f t="shared" si="7"/>
        <v>57</v>
      </c>
      <c r="C203" s="170" t="s">
        <v>461</v>
      </c>
      <c r="D203" s="170" t="s">
        <v>65</v>
      </c>
      <c r="E203" s="79" t="s">
        <v>246</v>
      </c>
      <c r="F203" s="84">
        <v>2173000</v>
      </c>
      <c r="G203" s="84">
        <v>724333.59999999614</v>
      </c>
      <c r="H203" s="79" t="s">
        <v>466</v>
      </c>
      <c r="I203" s="79" t="s">
        <v>467</v>
      </c>
      <c r="J203" s="79" t="s">
        <v>468</v>
      </c>
      <c r="K203" s="79" t="s">
        <v>287</v>
      </c>
      <c r="L203" s="77">
        <v>120</v>
      </c>
      <c r="M203" s="79" t="s">
        <v>176</v>
      </c>
      <c r="N203" s="196" t="s">
        <v>869</v>
      </c>
    </row>
    <row r="204" spans="2:14" s="62" customFormat="1" ht="27" customHeight="1" x14ac:dyDescent="0.2">
      <c r="B204" s="169">
        <f t="shared" si="7"/>
        <v>58</v>
      </c>
      <c r="C204" s="170" t="s">
        <v>698</v>
      </c>
      <c r="D204" s="170" t="s">
        <v>65</v>
      </c>
      <c r="E204" s="79" t="s">
        <v>456</v>
      </c>
      <c r="F204" s="84">
        <v>28900000</v>
      </c>
      <c r="G204" s="84">
        <v>14196491.340000026</v>
      </c>
      <c r="H204" s="79" t="s">
        <v>457</v>
      </c>
      <c r="I204" s="168" t="s">
        <v>458</v>
      </c>
      <c r="J204" s="101" t="s">
        <v>459</v>
      </c>
      <c r="K204" s="79" t="s">
        <v>774</v>
      </c>
      <c r="L204" s="77">
        <v>120</v>
      </c>
      <c r="M204" s="79" t="s">
        <v>460</v>
      </c>
      <c r="N204" s="196">
        <v>0.58099999999999996</v>
      </c>
    </row>
    <row r="205" spans="2:14" s="62" customFormat="1" ht="27" customHeight="1" x14ac:dyDescent="0.2">
      <c r="B205" s="169">
        <f t="shared" si="7"/>
        <v>59</v>
      </c>
      <c r="C205" s="78" t="s">
        <v>469</v>
      </c>
      <c r="D205" s="170" t="s">
        <v>65</v>
      </c>
      <c r="E205" s="79" t="s">
        <v>470</v>
      </c>
      <c r="F205" s="84">
        <v>3170290</v>
      </c>
      <c r="G205" s="84">
        <v>153232.41999999969</v>
      </c>
      <c r="H205" s="79" t="s">
        <v>584</v>
      </c>
      <c r="I205" s="103" t="s">
        <v>471</v>
      </c>
      <c r="J205" s="101" t="s">
        <v>472</v>
      </c>
      <c r="K205" s="79" t="s">
        <v>473</v>
      </c>
      <c r="L205" s="77">
        <v>72</v>
      </c>
      <c r="M205" s="79" t="s">
        <v>248</v>
      </c>
      <c r="N205" s="196" t="s">
        <v>869</v>
      </c>
    </row>
    <row r="206" spans="2:14" s="62" customFormat="1" ht="27" customHeight="1" x14ac:dyDescent="0.2">
      <c r="B206" s="169">
        <f t="shared" si="7"/>
        <v>60</v>
      </c>
      <c r="C206" s="78" t="s">
        <v>469</v>
      </c>
      <c r="D206" s="170" t="s">
        <v>65</v>
      </c>
      <c r="E206" s="79" t="s">
        <v>474</v>
      </c>
      <c r="F206" s="84">
        <v>5000000</v>
      </c>
      <c r="G206" s="84">
        <v>2606837.7599999979</v>
      </c>
      <c r="H206" s="79" t="s">
        <v>595</v>
      </c>
      <c r="I206" s="103" t="s">
        <v>475</v>
      </c>
      <c r="J206" s="101" t="s">
        <v>476</v>
      </c>
      <c r="K206" s="79" t="s">
        <v>226</v>
      </c>
      <c r="L206" s="77">
        <v>120</v>
      </c>
      <c r="M206" s="168" t="s">
        <v>87</v>
      </c>
      <c r="N206" s="196">
        <v>0.20699999999999999</v>
      </c>
    </row>
    <row r="207" spans="2:14" s="62" customFormat="1" ht="27" customHeight="1" x14ac:dyDescent="0.2">
      <c r="B207" s="169">
        <f t="shared" si="7"/>
        <v>61</v>
      </c>
      <c r="C207" s="78" t="s">
        <v>477</v>
      </c>
      <c r="D207" s="170" t="s">
        <v>65</v>
      </c>
      <c r="E207" s="79" t="s">
        <v>609</v>
      </c>
      <c r="F207" s="84">
        <v>32900000</v>
      </c>
      <c r="G207" s="84">
        <v>22878735.619999953</v>
      </c>
      <c r="H207" s="79" t="s">
        <v>478</v>
      </c>
      <c r="I207" s="79" t="s">
        <v>479</v>
      </c>
      <c r="J207" s="101" t="s">
        <v>480</v>
      </c>
      <c r="K207" s="79" t="s">
        <v>481</v>
      </c>
      <c r="L207" s="77">
        <v>180</v>
      </c>
      <c r="M207" s="79" t="s">
        <v>482</v>
      </c>
      <c r="N207" s="196">
        <v>0.77300000000000002</v>
      </c>
    </row>
    <row r="208" spans="2:14" s="62" customFormat="1" ht="27" customHeight="1" x14ac:dyDescent="0.2">
      <c r="B208" s="169">
        <f t="shared" si="7"/>
        <v>62</v>
      </c>
      <c r="C208" s="78" t="s">
        <v>483</v>
      </c>
      <c r="D208" s="170" t="s">
        <v>65</v>
      </c>
      <c r="E208" s="79" t="s">
        <v>654</v>
      </c>
      <c r="F208" s="84">
        <v>24431513</v>
      </c>
      <c r="G208" s="84">
        <v>16201516.78999998</v>
      </c>
      <c r="H208" s="79" t="s">
        <v>682</v>
      </c>
      <c r="I208" s="79" t="s">
        <v>655</v>
      </c>
      <c r="J208" s="101" t="s">
        <v>631</v>
      </c>
      <c r="K208" s="79" t="s">
        <v>318</v>
      </c>
      <c r="L208" s="77">
        <v>180</v>
      </c>
      <c r="M208" s="79" t="s">
        <v>716</v>
      </c>
      <c r="N208" s="196">
        <v>0.752</v>
      </c>
    </row>
    <row r="209" spans="2:14" s="62" customFormat="1" ht="27" customHeight="1" x14ac:dyDescent="0.2">
      <c r="B209" s="169">
        <f t="shared" si="7"/>
        <v>63</v>
      </c>
      <c r="C209" s="78" t="s">
        <v>485</v>
      </c>
      <c r="D209" s="170" t="s">
        <v>65</v>
      </c>
      <c r="E209" s="79" t="s">
        <v>486</v>
      </c>
      <c r="F209" s="84">
        <v>20000000</v>
      </c>
      <c r="G209" s="199">
        <v>14830508.639999943</v>
      </c>
      <c r="H209" s="79" t="s">
        <v>585</v>
      </c>
      <c r="I209" s="79" t="s">
        <v>610</v>
      </c>
      <c r="J209" s="101" t="s">
        <v>487</v>
      </c>
      <c r="K209" s="79" t="s">
        <v>488</v>
      </c>
      <c r="L209" s="77">
        <v>240</v>
      </c>
      <c r="M209" s="168" t="s">
        <v>245</v>
      </c>
      <c r="N209" s="196">
        <v>0.39100000000000001</v>
      </c>
    </row>
    <row r="210" spans="2:14" s="62" customFormat="1" ht="27" customHeight="1" x14ac:dyDescent="0.2">
      <c r="B210" s="169">
        <f t="shared" si="7"/>
        <v>64</v>
      </c>
      <c r="C210" s="170" t="s">
        <v>489</v>
      </c>
      <c r="D210" s="170" t="s">
        <v>65</v>
      </c>
      <c r="E210" s="79" t="s">
        <v>611</v>
      </c>
      <c r="F210" s="84">
        <v>90892593</v>
      </c>
      <c r="G210" s="84">
        <v>34193359.690000147</v>
      </c>
      <c r="H210" s="79" t="s">
        <v>490</v>
      </c>
      <c r="I210" s="79" t="s">
        <v>491</v>
      </c>
      <c r="J210" s="79" t="s">
        <v>492</v>
      </c>
      <c r="K210" s="79" t="s">
        <v>775</v>
      </c>
      <c r="L210" s="77">
        <v>180</v>
      </c>
      <c r="M210" s="168" t="s">
        <v>493</v>
      </c>
      <c r="N210" s="196" t="s">
        <v>868</v>
      </c>
    </row>
    <row r="211" spans="2:14" s="62" customFormat="1" ht="27" customHeight="1" x14ac:dyDescent="0.2">
      <c r="B211" s="169">
        <f t="shared" ref="B211" si="8">B210+1</f>
        <v>65</v>
      </c>
      <c r="C211" s="78" t="s">
        <v>139</v>
      </c>
      <c r="D211" s="170" t="s">
        <v>65</v>
      </c>
      <c r="E211" s="79" t="s">
        <v>613</v>
      </c>
      <c r="F211" s="84">
        <v>30000000</v>
      </c>
      <c r="G211" s="84">
        <v>16810344.809999932</v>
      </c>
      <c r="H211" s="79" t="s">
        <v>635</v>
      </c>
      <c r="I211" s="79" t="s">
        <v>614</v>
      </c>
      <c r="J211" s="79" t="s">
        <v>615</v>
      </c>
      <c r="K211" s="79" t="s">
        <v>616</v>
      </c>
      <c r="L211" s="77">
        <v>120</v>
      </c>
      <c r="M211" s="168" t="s">
        <v>713</v>
      </c>
      <c r="N211" s="196">
        <v>0.21</v>
      </c>
    </row>
    <row r="212" spans="2:14" ht="3" customHeight="1" x14ac:dyDescent="0.2">
      <c r="B212" s="8"/>
      <c r="C212" s="10"/>
      <c r="D212" s="9"/>
      <c r="E212" s="11"/>
      <c r="F212" s="12"/>
      <c r="G212" s="13"/>
      <c r="H212" s="11"/>
      <c r="I212" s="11"/>
      <c r="J212" s="11"/>
      <c r="K212" s="11"/>
      <c r="L212" s="14"/>
      <c r="M212" s="11"/>
    </row>
    <row r="213" spans="2:14" s="63" customFormat="1" ht="30" customHeight="1" x14ac:dyDescent="0.2">
      <c r="B213" s="125" t="s">
        <v>547</v>
      </c>
      <c r="C213" s="72"/>
      <c r="D213" s="71"/>
      <c r="E213" s="71"/>
      <c r="F213" s="162">
        <f>SUM(F147:F211)</f>
        <v>1953511216.8299999</v>
      </c>
      <c r="G213" s="162">
        <f>SUM(G147:G211)</f>
        <v>1267044138.76</v>
      </c>
      <c r="H213" s="176"/>
      <c r="I213" s="74"/>
      <c r="J213" s="74"/>
      <c r="K213" s="74"/>
      <c r="L213" s="74"/>
      <c r="M213" s="75"/>
      <c r="N213" s="75"/>
    </row>
    <row r="214" spans="2:14" ht="7.5" customHeight="1" x14ac:dyDescent="0.2">
      <c r="B214" s="116"/>
      <c r="C214" s="29"/>
      <c r="D214" s="29"/>
      <c r="E214" s="32"/>
      <c r="F214" s="29"/>
      <c r="G214" s="29"/>
      <c r="H214" s="29"/>
      <c r="I214" s="29"/>
      <c r="J214" s="29"/>
      <c r="K214" s="29"/>
      <c r="L214" s="39"/>
      <c r="M214" s="39"/>
    </row>
    <row r="215" spans="2:14" ht="30" customHeight="1" x14ac:dyDescent="0.2">
      <c r="B215" s="117" t="s">
        <v>562</v>
      </c>
      <c r="C215" s="99"/>
      <c r="D215" s="85"/>
      <c r="E215" s="85"/>
      <c r="F215" s="100">
        <f>F143+F213</f>
        <v>7053340038.8699999</v>
      </c>
      <c r="G215" s="100">
        <f>G143+G213</f>
        <v>5057869045.7738934</v>
      </c>
      <c r="H215" s="100"/>
      <c r="I215" s="85"/>
      <c r="J215" s="85"/>
      <c r="K215" s="85"/>
      <c r="L215" s="85"/>
      <c r="M215" s="85"/>
      <c r="N215" s="85"/>
    </row>
    <row r="216" spans="2:14" ht="3" customHeight="1" x14ac:dyDescent="0.2">
      <c r="B216" s="116"/>
      <c r="C216" s="29"/>
      <c r="D216" s="29"/>
      <c r="E216" s="32"/>
      <c r="F216" s="29"/>
      <c r="G216" s="29"/>
      <c r="H216" s="29"/>
      <c r="I216" s="29"/>
      <c r="J216" s="29"/>
      <c r="K216" s="29"/>
      <c r="L216" s="39"/>
      <c r="M216" s="39"/>
    </row>
    <row r="217" spans="2:14" ht="30" customHeight="1" x14ac:dyDescent="0.2">
      <c r="B217" s="212" t="s">
        <v>966</v>
      </c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</row>
    <row r="218" spans="2:14" ht="3" customHeight="1" x14ac:dyDescent="0.2">
      <c r="B218" s="28"/>
      <c r="C218" s="43"/>
      <c r="D218" s="20"/>
      <c r="E218" s="20"/>
      <c r="F218" s="20"/>
      <c r="G218" s="20"/>
      <c r="H218" s="20"/>
      <c r="I218" s="20"/>
      <c r="J218" s="20"/>
      <c r="K218" s="20"/>
      <c r="L218" s="46"/>
      <c r="M218" s="46"/>
    </row>
    <row r="219" spans="2:14" s="62" customFormat="1" ht="54.75" customHeight="1" x14ac:dyDescent="0.2">
      <c r="B219" s="218" t="s">
        <v>498</v>
      </c>
      <c r="C219" s="218"/>
      <c r="D219" s="205" t="s">
        <v>499</v>
      </c>
      <c r="E219" s="106" t="s">
        <v>500</v>
      </c>
      <c r="F219" s="106" t="s">
        <v>501</v>
      </c>
      <c r="G219" s="205"/>
      <c r="H219" s="106" t="s">
        <v>12</v>
      </c>
      <c r="I219" s="106" t="s">
        <v>13</v>
      </c>
      <c r="J219" s="106" t="s">
        <v>502</v>
      </c>
      <c r="K219" s="205" t="s">
        <v>1</v>
      </c>
      <c r="L219" s="106" t="s">
        <v>503</v>
      </c>
      <c r="M219" s="205" t="s">
        <v>504</v>
      </c>
      <c r="N219" s="205" t="s">
        <v>867</v>
      </c>
    </row>
    <row r="220" spans="2:14" ht="3" customHeight="1" x14ac:dyDescent="0.2"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</row>
    <row r="221" spans="2:14" s="62" customFormat="1" ht="27" customHeight="1" x14ac:dyDescent="0.2">
      <c r="B221" s="169">
        <v>1</v>
      </c>
      <c r="C221" s="170" t="s">
        <v>241</v>
      </c>
      <c r="D221" s="170" t="s">
        <v>506</v>
      </c>
      <c r="E221" s="79" t="s">
        <v>507</v>
      </c>
      <c r="F221" s="84">
        <f>29792210.28*1.16</f>
        <v>34558963.924800001</v>
      </c>
      <c r="G221" s="84"/>
      <c r="H221" s="79"/>
      <c r="I221" s="79" t="s">
        <v>508</v>
      </c>
      <c r="J221" s="101" t="s">
        <v>497</v>
      </c>
      <c r="K221" s="79" t="s">
        <v>509</v>
      </c>
      <c r="L221" s="77">
        <v>84</v>
      </c>
      <c r="M221" s="168" t="s">
        <v>227</v>
      </c>
      <c r="N221" s="196">
        <v>0.3</v>
      </c>
    </row>
    <row r="222" spans="2:14" s="62" customFormat="1" ht="27" customHeight="1" x14ac:dyDescent="0.2">
      <c r="B222" s="169">
        <v>2</v>
      </c>
      <c r="C222" s="170" t="s">
        <v>494</v>
      </c>
      <c r="D222" s="170" t="s">
        <v>506</v>
      </c>
      <c r="E222" s="79" t="s">
        <v>510</v>
      </c>
      <c r="F222" s="84">
        <f>27649151.04*1.16</f>
        <v>32073015.206399996</v>
      </c>
      <c r="G222" s="84"/>
      <c r="H222" s="79"/>
      <c r="I222" s="79" t="s">
        <v>511</v>
      </c>
      <c r="J222" s="101" t="s">
        <v>512</v>
      </c>
      <c r="K222" s="79" t="s">
        <v>509</v>
      </c>
      <c r="L222" s="77">
        <v>84</v>
      </c>
      <c r="M222" s="168" t="s">
        <v>227</v>
      </c>
      <c r="N222" s="196">
        <v>0.4</v>
      </c>
    </row>
    <row r="223" spans="2:14" s="62" customFormat="1" ht="27" customHeight="1" x14ac:dyDescent="0.2">
      <c r="B223" s="169">
        <v>3</v>
      </c>
      <c r="C223" s="170" t="s">
        <v>292</v>
      </c>
      <c r="D223" s="170" t="s">
        <v>506</v>
      </c>
      <c r="E223" s="79" t="s">
        <v>513</v>
      </c>
      <c r="F223" s="84">
        <f>18473525.28*1.16</f>
        <v>21429289.3248</v>
      </c>
      <c r="G223" s="84"/>
      <c r="H223" s="79"/>
      <c r="I223" s="79" t="s">
        <v>514</v>
      </c>
      <c r="J223" s="101" t="s">
        <v>497</v>
      </c>
      <c r="K223" s="79" t="s">
        <v>509</v>
      </c>
      <c r="L223" s="77">
        <v>84</v>
      </c>
      <c r="M223" s="168" t="s">
        <v>227</v>
      </c>
      <c r="N223" s="196">
        <v>0.3</v>
      </c>
    </row>
    <row r="224" spans="2:14" s="62" customFormat="1" ht="27" customHeight="1" x14ac:dyDescent="0.2">
      <c r="B224" s="169">
        <v>4</v>
      </c>
      <c r="C224" s="170" t="s">
        <v>310</v>
      </c>
      <c r="D224" s="170" t="s">
        <v>505</v>
      </c>
      <c r="E224" s="79" t="s">
        <v>515</v>
      </c>
      <c r="F224" s="84">
        <v>24085900.079999998</v>
      </c>
      <c r="G224" s="84"/>
      <c r="H224" s="79"/>
      <c r="I224" s="79" t="s">
        <v>516</v>
      </c>
      <c r="J224" s="168" t="s">
        <v>517</v>
      </c>
      <c r="K224" s="79" t="s">
        <v>509</v>
      </c>
      <c r="L224" s="77">
        <v>120</v>
      </c>
      <c r="M224" s="79" t="s">
        <v>518</v>
      </c>
      <c r="N224" s="196"/>
    </row>
    <row r="225" spans="2:14" s="62" customFormat="1" ht="27" customHeight="1" x14ac:dyDescent="0.2">
      <c r="B225" s="169">
        <v>5</v>
      </c>
      <c r="C225" s="170" t="s">
        <v>425</v>
      </c>
      <c r="D225" s="170" t="s">
        <v>519</v>
      </c>
      <c r="E225" s="79" t="s">
        <v>520</v>
      </c>
      <c r="F225" s="84">
        <v>4172116.8767999997</v>
      </c>
      <c r="G225" s="84"/>
      <c r="H225" s="79"/>
      <c r="I225" s="79" t="s">
        <v>521</v>
      </c>
      <c r="J225" s="79" t="s">
        <v>522</v>
      </c>
      <c r="K225" s="79" t="s">
        <v>509</v>
      </c>
      <c r="L225" s="77">
        <v>96</v>
      </c>
      <c r="M225" s="79" t="s">
        <v>523</v>
      </c>
      <c r="N225" s="196">
        <v>0.06</v>
      </c>
    </row>
    <row r="226" spans="2:14" s="62" customFormat="1" ht="27" customHeight="1" x14ac:dyDescent="0.2">
      <c r="B226" s="169">
        <v>6</v>
      </c>
      <c r="C226" s="170" t="s">
        <v>441</v>
      </c>
      <c r="D226" s="170" t="s">
        <v>525</v>
      </c>
      <c r="E226" s="79" t="s">
        <v>350</v>
      </c>
      <c r="F226" s="84">
        <v>139823166.03999999</v>
      </c>
      <c r="G226" s="84"/>
      <c r="H226" s="79" t="s">
        <v>526</v>
      </c>
      <c r="I226" s="79" t="s">
        <v>527</v>
      </c>
      <c r="J226" s="79" t="s">
        <v>528</v>
      </c>
      <c r="K226" s="79" t="s">
        <v>509</v>
      </c>
      <c r="L226" s="77">
        <v>78</v>
      </c>
      <c r="M226" s="79" t="s">
        <v>247</v>
      </c>
      <c r="N226" s="196"/>
    </row>
    <row r="227" spans="2:14" s="62" customFormat="1" ht="27" customHeight="1" x14ac:dyDescent="0.2">
      <c r="B227" s="169">
        <v>7</v>
      </c>
      <c r="C227" s="170" t="s">
        <v>178</v>
      </c>
      <c r="D227" s="170" t="s">
        <v>524</v>
      </c>
      <c r="E227" s="79" t="s">
        <v>529</v>
      </c>
      <c r="F227" s="84">
        <v>32599299.48</v>
      </c>
      <c r="G227" s="84"/>
      <c r="H227" s="79"/>
      <c r="I227" s="79" t="s">
        <v>530</v>
      </c>
      <c r="J227" s="79" t="s">
        <v>531</v>
      </c>
      <c r="K227" s="79" t="s">
        <v>509</v>
      </c>
      <c r="L227" s="77">
        <v>120</v>
      </c>
      <c r="M227" s="79" t="s">
        <v>189</v>
      </c>
      <c r="N227" s="196"/>
    </row>
    <row r="228" spans="2:14" s="62" customFormat="1" ht="27" customHeight="1" x14ac:dyDescent="0.2">
      <c r="B228" s="169">
        <v>8</v>
      </c>
      <c r="C228" s="170" t="s">
        <v>485</v>
      </c>
      <c r="D228" s="170" t="s">
        <v>506</v>
      </c>
      <c r="E228" s="79" t="s">
        <v>507</v>
      </c>
      <c r="F228" s="84">
        <f>14933305.8*1.16</f>
        <v>17322634.728</v>
      </c>
      <c r="G228" s="84"/>
      <c r="H228" s="79"/>
      <c r="I228" s="79" t="s">
        <v>532</v>
      </c>
      <c r="J228" s="79" t="s">
        <v>146</v>
      </c>
      <c r="K228" s="79" t="s">
        <v>509</v>
      </c>
      <c r="L228" s="77">
        <v>84</v>
      </c>
      <c r="M228" s="79" t="s">
        <v>227</v>
      </c>
      <c r="N228" s="196">
        <v>0.3</v>
      </c>
    </row>
    <row r="229" spans="2:14" ht="3" customHeight="1" x14ac:dyDescent="0.2">
      <c r="B229" s="8"/>
      <c r="C229" s="9"/>
      <c r="D229" s="9"/>
      <c r="E229" s="11"/>
      <c r="F229" s="49"/>
      <c r="G229" s="49"/>
      <c r="H229" s="11"/>
      <c r="I229" s="11"/>
      <c r="J229" s="6"/>
      <c r="K229" s="6"/>
      <c r="L229" s="14"/>
      <c r="M229" s="11"/>
    </row>
    <row r="230" spans="2:14" s="63" customFormat="1" ht="30" customHeight="1" x14ac:dyDescent="0.2">
      <c r="B230" s="120" t="s">
        <v>563</v>
      </c>
      <c r="C230" s="94"/>
      <c r="D230" s="93"/>
      <c r="E230" s="93"/>
      <c r="F230" s="163">
        <f>SUM(F221:F228)</f>
        <v>306064385.66079998</v>
      </c>
      <c r="G230" s="178">
        <f>SUM(G221:G228)</f>
        <v>0</v>
      </c>
      <c r="H230" s="93"/>
      <c r="I230" s="93"/>
      <c r="J230" s="93"/>
      <c r="K230" s="93"/>
      <c r="L230" s="93"/>
      <c r="M230" s="93"/>
      <c r="N230" s="93"/>
    </row>
    <row r="231" spans="2:14" ht="3.75" customHeight="1" x14ac:dyDescent="0.2">
      <c r="B231" s="28"/>
      <c r="C231" s="29"/>
      <c r="D231" s="29"/>
      <c r="E231" s="32"/>
      <c r="F231" s="29"/>
      <c r="G231" s="29"/>
      <c r="H231" s="29"/>
      <c r="I231" s="29"/>
      <c r="J231" s="29"/>
      <c r="K231" s="29"/>
      <c r="L231" s="39"/>
      <c r="M231" s="39"/>
    </row>
    <row r="232" spans="2:14" ht="30" customHeight="1" x14ac:dyDescent="0.2">
      <c r="B232" s="211" t="s">
        <v>967</v>
      </c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01" t="s">
        <v>1035</v>
      </c>
    </row>
    <row r="233" spans="2:14" x14ac:dyDescent="0.2">
      <c r="B233" s="147">
        <v>1</v>
      </c>
      <c r="C233" s="29" t="s">
        <v>809</v>
      </c>
      <c r="D233" s="29" t="s">
        <v>65</v>
      </c>
      <c r="E233" s="79" t="s">
        <v>857</v>
      </c>
      <c r="F233" s="158">
        <v>27155172.199999999</v>
      </c>
      <c r="G233" s="158">
        <v>24499345.839999996</v>
      </c>
      <c r="H233" s="32" t="s">
        <v>925</v>
      </c>
      <c r="I233" s="32" t="s">
        <v>901</v>
      </c>
      <c r="J233" s="32">
        <v>26259</v>
      </c>
      <c r="K233" s="32" t="s">
        <v>1083</v>
      </c>
      <c r="L233" s="141" t="s">
        <v>787</v>
      </c>
      <c r="M233" s="79" t="s">
        <v>860</v>
      </c>
      <c r="N233" s="196">
        <v>0.25929999999999997</v>
      </c>
    </row>
    <row r="234" spans="2:14" x14ac:dyDescent="0.2">
      <c r="B234" s="147">
        <f>B233+1</f>
        <v>2</v>
      </c>
      <c r="C234" s="29" t="s">
        <v>735</v>
      </c>
      <c r="D234" s="29" t="s">
        <v>65</v>
      </c>
      <c r="E234" s="79" t="s">
        <v>736</v>
      </c>
      <c r="F234" s="84">
        <v>19300000</v>
      </c>
      <c r="G234" s="200">
        <v>18843982.889999997</v>
      </c>
      <c r="H234" s="32" t="s">
        <v>770</v>
      </c>
      <c r="I234" s="159" t="s">
        <v>757</v>
      </c>
      <c r="J234" s="32">
        <v>25786</v>
      </c>
      <c r="K234" s="32" t="s">
        <v>1084</v>
      </c>
      <c r="L234" s="141" t="s">
        <v>790</v>
      </c>
      <c r="M234" s="79" t="s">
        <v>737</v>
      </c>
      <c r="N234" s="196">
        <v>0.29499999999999998</v>
      </c>
    </row>
    <row r="235" spans="2:14" x14ac:dyDescent="0.2">
      <c r="B235" s="147">
        <f t="shared" ref="B235:B285" si="9">B234+1</f>
        <v>3</v>
      </c>
      <c r="C235" s="29" t="s">
        <v>136</v>
      </c>
      <c r="D235" s="29" t="s">
        <v>65</v>
      </c>
      <c r="E235" s="79" t="s">
        <v>736</v>
      </c>
      <c r="F235" s="84">
        <v>25662876.539999999</v>
      </c>
      <c r="G235" s="200">
        <v>21917305.170000006</v>
      </c>
      <c r="H235" s="32" t="s">
        <v>739</v>
      </c>
      <c r="I235" s="159" t="s">
        <v>758</v>
      </c>
      <c r="J235" s="32">
        <v>25786</v>
      </c>
      <c r="K235" s="32" t="s">
        <v>1031</v>
      </c>
      <c r="L235" s="141" t="s">
        <v>791</v>
      </c>
      <c r="M235" s="79" t="s">
        <v>738</v>
      </c>
      <c r="N235" s="196">
        <v>9.8000000000000004E-2</v>
      </c>
    </row>
    <row r="236" spans="2:14" x14ac:dyDescent="0.2">
      <c r="B236" s="147">
        <f t="shared" si="9"/>
        <v>4</v>
      </c>
      <c r="C236" s="29" t="s">
        <v>231</v>
      </c>
      <c r="D236" s="29" t="s">
        <v>65</v>
      </c>
      <c r="E236" s="79" t="s">
        <v>944</v>
      </c>
      <c r="F236" s="158">
        <v>10159090.859999999</v>
      </c>
      <c r="G236" s="158">
        <v>8665187.1799999867</v>
      </c>
      <c r="H236" s="32" t="s">
        <v>1022</v>
      </c>
      <c r="I236" s="159" t="s">
        <v>1023</v>
      </c>
      <c r="J236" s="32">
        <v>26259</v>
      </c>
      <c r="K236" s="32" t="s">
        <v>1083</v>
      </c>
      <c r="L236" s="141" t="s">
        <v>787</v>
      </c>
      <c r="M236" s="79" t="s">
        <v>444</v>
      </c>
      <c r="N236" s="196">
        <v>0.1477</v>
      </c>
    </row>
    <row r="237" spans="2:14" x14ac:dyDescent="0.2">
      <c r="B237" s="147">
        <f t="shared" si="9"/>
        <v>5</v>
      </c>
      <c r="C237" s="29" t="s">
        <v>740</v>
      </c>
      <c r="D237" s="29" t="s">
        <v>65</v>
      </c>
      <c r="E237" s="79" t="s">
        <v>736</v>
      </c>
      <c r="F237" s="158">
        <v>17900000</v>
      </c>
      <c r="G237" s="158">
        <v>16514500.089999994</v>
      </c>
      <c r="H237" s="32" t="s">
        <v>742</v>
      </c>
      <c r="I237" s="159" t="s">
        <v>759</v>
      </c>
      <c r="J237" s="32">
        <v>25786</v>
      </c>
      <c r="K237" s="32" t="s">
        <v>1083</v>
      </c>
      <c r="L237" s="141" t="s">
        <v>789</v>
      </c>
      <c r="M237" s="79" t="s">
        <v>741</v>
      </c>
      <c r="N237" s="196">
        <v>0.216</v>
      </c>
    </row>
    <row r="238" spans="2:14" ht="129" x14ac:dyDescent="0.2">
      <c r="B238" s="147">
        <f t="shared" si="9"/>
        <v>6</v>
      </c>
      <c r="C238" s="29" t="s">
        <v>743</v>
      </c>
      <c r="D238" s="29" t="s">
        <v>65</v>
      </c>
      <c r="E238" s="79" t="s">
        <v>736</v>
      </c>
      <c r="F238" s="158">
        <v>17950000</v>
      </c>
      <c r="G238" s="158">
        <v>16590481.360000005</v>
      </c>
      <c r="H238" s="32" t="s">
        <v>744</v>
      </c>
      <c r="I238" s="159" t="s">
        <v>760</v>
      </c>
      <c r="J238" s="32">
        <v>25786</v>
      </c>
      <c r="K238" s="32" t="s">
        <v>1083</v>
      </c>
      <c r="L238" s="141" t="s">
        <v>789</v>
      </c>
      <c r="M238" s="79" t="s">
        <v>741</v>
      </c>
      <c r="N238" s="196">
        <v>0.26</v>
      </c>
    </row>
    <row r="239" spans="2:14" x14ac:dyDescent="0.2">
      <c r="B239" s="147">
        <f t="shared" si="9"/>
        <v>7</v>
      </c>
      <c r="C239" s="29" t="s">
        <v>800</v>
      </c>
      <c r="D239" s="29" t="s">
        <v>65</v>
      </c>
      <c r="E239" s="79" t="s">
        <v>793</v>
      </c>
      <c r="F239" s="158">
        <v>72025684.019999996</v>
      </c>
      <c r="G239" s="158">
        <v>67346007.719999969</v>
      </c>
      <c r="H239" s="32" t="s">
        <v>827</v>
      </c>
      <c r="I239" s="159" t="s">
        <v>801</v>
      </c>
      <c r="J239" s="32">
        <v>26259</v>
      </c>
      <c r="K239" s="32" t="s">
        <v>1084</v>
      </c>
      <c r="L239" s="141" t="s">
        <v>790</v>
      </c>
      <c r="M239" s="79" t="s">
        <v>802</v>
      </c>
      <c r="N239" s="196">
        <v>0.29049999999999998</v>
      </c>
    </row>
    <row r="240" spans="2:14" x14ac:dyDescent="0.2">
      <c r="B240" s="147">
        <f t="shared" si="9"/>
        <v>8</v>
      </c>
      <c r="C240" s="29" t="s">
        <v>244</v>
      </c>
      <c r="D240" s="29" t="s">
        <v>65</v>
      </c>
      <c r="E240" s="79" t="s">
        <v>903</v>
      </c>
      <c r="F240" s="158">
        <v>35416280.539999999</v>
      </c>
      <c r="G240" s="158">
        <v>32844762.970000003</v>
      </c>
      <c r="H240" s="32" t="s">
        <v>926</v>
      </c>
      <c r="I240" s="32" t="s">
        <v>902</v>
      </c>
      <c r="J240" s="32">
        <v>26259</v>
      </c>
      <c r="K240" s="32" t="s">
        <v>1084</v>
      </c>
      <c r="L240" s="141" t="s">
        <v>790</v>
      </c>
      <c r="M240" s="79" t="s">
        <v>904</v>
      </c>
      <c r="N240" s="196">
        <v>0.25209999999999999</v>
      </c>
    </row>
    <row r="241" spans="2:14" x14ac:dyDescent="0.2">
      <c r="B241" s="147">
        <f t="shared" si="9"/>
        <v>9</v>
      </c>
      <c r="C241" s="29" t="s">
        <v>244</v>
      </c>
      <c r="D241" s="29" t="s">
        <v>65</v>
      </c>
      <c r="E241" s="79" t="s">
        <v>905</v>
      </c>
      <c r="F241" s="158">
        <v>4922692</v>
      </c>
      <c r="G241" s="158">
        <v>4667566.55</v>
      </c>
      <c r="H241" s="32" t="s">
        <v>927</v>
      </c>
      <c r="I241" s="32" t="s">
        <v>906</v>
      </c>
      <c r="J241" s="32">
        <v>26259</v>
      </c>
      <c r="K241" s="32" t="s">
        <v>1031</v>
      </c>
      <c r="L241" s="141" t="s">
        <v>907</v>
      </c>
      <c r="M241" s="79" t="s">
        <v>908</v>
      </c>
      <c r="N241" s="196">
        <v>4.9099999999999998E-2</v>
      </c>
    </row>
    <row r="242" spans="2:14" x14ac:dyDescent="0.2">
      <c r="B242" s="147">
        <f t="shared" si="9"/>
        <v>10</v>
      </c>
      <c r="C242" s="29" t="s">
        <v>828</v>
      </c>
      <c r="D242" s="29" t="s">
        <v>65</v>
      </c>
      <c r="E242" s="79" t="s">
        <v>829</v>
      </c>
      <c r="F242" s="158">
        <v>5500000</v>
      </c>
      <c r="G242" s="158">
        <v>4901818.9399999995</v>
      </c>
      <c r="H242" s="32" t="s">
        <v>830</v>
      </c>
      <c r="I242" s="32" t="s">
        <v>831</v>
      </c>
      <c r="J242" s="32">
        <v>26259</v>
      </c>
      <c r="K242" s="32" t="s">
        <v>1031</v>
      </c>
      <c r="L242" s="141" t="s">
        <v>791</v>
      </c>
      <c r="M242" s="79" t="s">
        <v>832</v>
      </c>
      <c r="N242" s="196">
        <v>6.4600000000000005E-2</v>
      </c>
    </row>
    <row r="243" spans="2:14" x14ac:dyDescent="0.2">
      <c r="B243" s="147">
        <f t="shared" si="9"/>
        <v>11</v>
      </c>
      <c r="C243" s="29" t="s">
        <v>828</v>
      </c>
      <c r="D243" s="29" t="s">
        <v>65</v>
      </c>
      <c r="E243" s="79" t="s">
        <v>910</v>
      </c>
      <c r="F243" s="158">
        <v>14077400.4</v>
      </c>
      <c r="G243" s="158">
        <v>13347819.290000001</v>
      </c>
      <c r="H243" s="32" t="s">
        <v>928</v>
      </c>
      <c r="I243" s="32" t="s">
        <v>909</v>
      </c>
      <c r="J243" s="32">
        <v>26259</v>
      </c>
      <c r="K243" s="32" t="s">
        <v>1031</v>
      </c>
      <c r="L243" s="141" t="s">
        <v>907</v>
      </c>
      <c r="M243" s="79" t="s">
        <v>199</v>
      </c>
      <c r="N243" s="196">
        <v>0.1482</v>
      </c>
    </row>
    <row r="244" spans="2:14" x14ac:dyDescent="0.2">
      <c r="B244" s="147">
        <f t="shared" si="9"/>
        <v>12</v>
      </c>
      <c r="C244" s="29" t="s">
        <v>833</v>
      </c>
      <c r="D244" s="29" t="s">
        <v>65</v>
      </c>
      <c r="E244" s="79" t="s">
        <v>834</v>
      </c>
      <c r="F244" s="158">
        <v>14861111.109999999</v>
      </c>
      <c r="G244" s="158">
        <v>12392100.844000001</v>
      </c>
      <c r="H244" s="32" t="s">
        <v>835</v>
      </c>
      <c r="I244" s="32" t="s">
        <v>836</v>
      </c>
      <c r="J244" s="32">
        <v>26259</v>
      </c>
      <c r="K244" s="32" t="s">
        <v>1083</v>
      </c>
      <c r="L244" s="141" t="s">
        <v>787</v>
      </c>
      <c r="M244" s="79" t="s">
        <v>91</v>
      </c>
      <c r="N244" s="196">
        <v>0.1225</v>
      </c>
    </row>
    <row r="245" spans="2:14" x14ac:dyDescent="0.2">
      <c r="B245" s="147">
        <f t="shared" si="9"/>
        <v>13</v>
      </c>
      <c r="C245" s="29" t="s">
        <v>911</v>
      </c>
      <c r="D245" s="29" t="s">
        <v>65</v>
      </c>
      <c r="E245" s="79" t="s">
        <v>910</v>
      </c>
      <c r="F245" s="158">
        <v>15134157.99</v>
      </c>
      <c r="G245" s="158">
        <v>12978223.649999999</v>
      </c>
      <c r="H245" s="32" t="s">
        <v>929</v>
      </c>
      <c r="I245" s="32" t="s">
        <v>912</v>
      </c>
      <c r="J245" s="32">
        <v>26259</v>
      </c>
      <c r="K245" s="32" t="s">
        <v>1031</v>
      </c>
      <c r="L245" s="141" t="s">
        <v>907</v>
      </c>
      <c r="M245" s="79" t="s">
        <v>199</v>
      </c>
      <c r="N245" s="196">
        <v>0.13</v>
      </c>
    </row>
    <row r="246" spans="2:14" x14ac:dyDescent="0.2">
      <c r="B246" s="147">
        <f t="shared" si="9"/>
        <v>14</v>
      </c>
      <c r="C246" s="29" t="s">
        <v>837</v>
      </c>
      <c r="D246" s="29" t="s">
        <v>65</v>
      </c>
      <c r="E246" s="79" t="s">
        <v>838</v>
      </c>
      <c r="F246" s="158">
        <v>35085806.409999996</v>
      </c>
      <c r="G246" s="158">
        <v>32140842.970000006</v>
      </c>
      <c r="H246" s="32" t="s">
        <v>839</v>
      </c>
      <c r="I246" s="32" t="s">
        <v>840</v>
      </c>
      <c r="J246" s="32">
        <v>26259</v>
      </c>
      <c r="K246" s="32" t="s">
        <v>1084</v>
      </c>
      <c r="L246" s="141" t="s">
        <v>790</v>
      </c>
      <c r="M246" s="79" t="s">
        <v>444</v>
      </c>
      <c r="N246" s="196">
        <v>0.21279999999999999</v>
      </c>
    </row>
    <row r="247" spans="2:14" x14ac:dyDescent="0.2">
      <c r="B247" s="147">
        <f t="shared" si="9"/>
        <v>15</v>
      </c>
      <c r="C247" s="29" t="s">
        <v>748</v>
      </c>
      <c r="D247" s="29" t="s">
        <v>65</v>
      </c>
      <c r="E247" s="79" t="s">
        <v>736</v>
      </c>
      <c r="F247" s="158">
        <v>19200000</v>
      </c>
      <c r="G247" s="158">
        <v>17115953.900000006</v>
      </c>
      <c r="H247" s="32" t="s">
        <v>776</v>
      </c>
      <c r="I247" s="159" t="s">
        <v>761</v>
      </c>
      <c r="J247" s="32">
        <v>25786</v>
      </c>
      <c r="K247" s="32" t="s">
        <v>1031</v>
      </c>
      <c r="L247" s="141" t="s">
        <v>791</v>
      </c>
      <c r="M247" s="79" t="s">
        <v>738</v>
      </c>
      <c r="N247" s="196">
        <v>0.14599999999999999</v>
      </c>
    </row>
    <row r="248" spans="2:14" x14ac:dyDescent="0.2">
      <c r="B248" s="147">
        <f t="shared" si="9"/>
        <v>16</v>
      </c>
      <c r="C248" s="29" t="s">
        <v>137</v>
      </c>
      <c r="D248" s="29" t="s">
        <v>65</v>
      </c>
      <c r="E248" s="79" t="s">
        <v>936</v>
      </c>
      <c r="F248" s="158">
        <v>54688115.420000002</v>
      </c>
      <c r="G248" s="158">
        <v>47318852.589999996</v>
      </c>
      <c r="H248" s="32" t="s">
        <v>937</v>
      </c>
      <c r="I248" s="32" t="s">
        <v>935</v>
      </c>
      <c r="J248" s="32">
        <v>26259</v>
      </c>
      <c r="K248" s="32" t="s">
        <v>1083</v>
      </c>
      <c r="L248" s="141" t="s">
        <v>787</v>
      </c>
      <c r="M248" s="79" t="s">
        <v>444</v>
      </c>
      <c r="N248" s="196">
        <v>0.26829999999999998</v>
      </c>
    </row>
    <row r="249" spans="2:14" x14ac:dyDescent="0.2">
      <c r="B249" s="147">
        <f t="shared" si="9"/>
        <v>17</v>
      </c>
      <c r="C249" s="29" t="s">
        <v>137</v>
      </c>
      <c r="D249" s="29" t="s">
        <v>65</v>
      </c>
      <c r="E249" s="79" t="s">
        <v>1029</v>
      </c>
      <c r="F249" s="158">
        <v>18900000</v>
      </c>
      <c r="G249" s="158">
        <v>18547942.550000001</v>
      </c>
      <c r="H249" s="32" t="s">
        <v>1033</v>
      </c>
      <c r="I249" s="32" t="s">
        <v>1030</v>
      </c>
      <c r="J249" s="32">
        <v>26729</v>
      </c>
      <c r="K249" s="32" t="s">
        <v>1031</v>
      </c>
      <c r="L249" s="141" t="s">
        <v>907</v>
      </c>
      <c r="M249" s="79" t="s">
        <v>1032</v>
      </c>
      <c r="N249" s="196">
        <v>8.1699999999999995E-2</v>
      </c>
    </row>
    <row r="250" spans="2:14" x14ac:dyDescent="0.2">
      <c r="B250" s="147">
        <f t="shared" si="9"/>
        <v>18</v>
      </c>
      <c r="C250" s="29" t="s">
        <v>288</v>
      </c>
      <c r="D250" s="29" t="s">
        <v>65</v>
      </c>
      <c r="E250" s="79" t="s">
        <v>736</v>
      </c>
      <c r="F250" s="158">
        <v>7767216.5</v>
      </c>
      <c r="G250" s="158">
        <v>6442308.6899999985</v>
      </c>
      <c r="H250" s="32" t="s">
        <v>745</v>
      </c>
      <c r="I250" s="159" t="s">
        <v>762</v>
      </c>
      <c r="J250" s="32">
        <v>25786</v>
      </c>
      <c r="K250" s="32" t="s">
        <v>1031</v>
      </c>
      <c r="L250" s="141" t="s">
        <v>791</v>
      </c>
      <c r="M250" s="79" t="s">
        <v>738</v>
      </c>
      <c r="N250" s="196">
        <v>0.125</v>
      </c>
    </row>
    <row r="251" spans="2:14" x14ac:dyDescent="0.2">
      <c r="B251" s="147">
        <f t="shared" si="9"/>
        <v>19</v>
      </c>
      <c r="C251" s="29" t="s">
        <v>578</v>
      </c>
      <c r="D251" s="29" t="s">
        <v>65</v>
      </c>
      <c r="E251" s="79" t="s">
        <v>913</v>
      </c>
      <c r="F251" s="158">
        <v>89060000</v>
      </c>
      <c r="G251" s="158">
        <v>83492001.539999992</v>
      </c>
      <c r="H251" s="32" t="s">
        <v>930</v>
      </c>
      <c r="I251" s="32" t="s">
        <v>914</v>
      </c>
      <c r="J251" s="32">
        <v>26259</v>
      </c>
      <c r="K251" s="32" t="s">
        <v>1083</v>
      </c>
      <c r="L251" s="141" t="s">
        <v>787</v>
      </c>
      <c r="M251" s="79" t="s">
        <v>815</v>
      </c>
      <c r="N251" s="196">
        <v>0.35</v>
      </c>
    </row>
    <row r="252" spans="2:14" x14ac:dyDescent="0.2">
      <c r="B252" s="147">
        <f t="shared" si="9"/>
        <v>20</v>
      </c>
      <c r="C252" s="29" t="s">
        <v>746</v>
      </c>
      <c r="D252" s="29" t="s">
        <v>65</v>
      </c>
      <c r="E252" s="79" t="s">
        <v>736</v>
      </c>
      <c r="F252" s="158">
        <v>29468022.789999999</v>
      </c>
      <c r="G252" s="158">
        <v>28372643.239999998</v>
      </c>
      <c r="H252" s="32" t="s">
        <v>747</v>
      </c>
      <c r="I252" s="159" t="s">
        <v>763</v>
      </c>
      <c r="J252" s="32">
        <v>25786</v>
      </c>
      <c r="K252" s="32" t="s">
        <v>1084</v>
      </c>
      <c r="L252" s="141" t="s">
        <v>790</v>
      </c>
      <c r="M252" s="79" t="s">
        <v>737</v>
      </c>
      <c r="N252" s="196">
        <v>0.23499999999999999</v>
      </c>
    </row>
    <row r="253" spans="2:14" x14ac:dyDescent="0.2">
      <c r="B253" s="147">
        <f t="shared" si="9"/>
        <v>21</v>
      </c>
      <c r="C253" s="29" t="s">
        <v>746</v>
      </c>
      <c r="D253" s="29" t="s">
        <v>65</v>
      </c>
      <c r="E253" s="79" t="s">
        <v>915</v>
      </c>
      <c r="F253" s="158">
        <v>3500000</v>
      </c>
      <c r="G253" s="158">
        <v>3318607.5599999996</v>
      </c>
      <c r="H253" s="32" t="s">
        <v>931</v>
      </c>
      <c r="I253" s="32" t="s">
        <v>916</v>
      </c>
      <c r="J253" s="32">
        <v>26259</v>
      </c>
      <c r="K253" s="32" t="s">
        <v>1031</v>
      </c>
      <c r="L253" s="141" t="s">
        <v>907</v>
      </c>
      <c r="M253" s="79" t="s">
        <v>917</v>
      </c>
      <c r="N253" s="196">
        <v>2.3300000000000001E-2</v>
      </c>
    </row>
    <row r="254" spans="2:14" x14ac:dyDescent="0.2">
      <c r="B254" s="147">
        <f t="shared" si="9"/>
        <v>22</v>
      </c>
      <c r="C254" s="29" t="s">
        <v>701</v>
      </c>
      <c r="D254" s="29" t="s">
        <v>65</v>
      </c>
      <c r="E254" s="79" t="s">
        <v>841</v>
      </c>
      <c r="F254" s="158">
        <v>5650713.3799999999</v>
      </c>
      <c r="G254" s="158">
        <v>3805306.8599999994</v>
      </c>
      <c r="H254" s="32" t="s">
        <v>842</v>
      </c>
      <c r="I254" s="32" t="s">
        <v>843</v>
      </c>
      <c r="J254" s="32">
        <v>26259</v>
      </c>
      <c r="K254" s="32" t="s">
        <v>1085</v>
      </c>
      <c r="L254" s="141" t="s">
        <v>844</v>
      </c>
      <c r="M254" s="79" t="s">
        <v>845</v>
      </c>
      <c r="N254" s="196">
        <v>0.22689999999999999</v>
      </c>
    </row>
    <row r="255" spans="2:14" x14ac:dyDescent="0.2">
      <c r="B255" s="147">
        <f t="shared" si="9"/>
        <v>23</v>
      </c>
      <c r="C255" s="29" t="s">
        <v>918</v>
      </c>
      <c r="D255" s="29" t="s">
        <v>65</v>
      </c>
      <c r="E255" s="79" t="s">
        <v>813</v>
      </c>
      <c r="F255" s="158">
        <v>8000000</v>
      </c>
      <c r="G255" s="158">
        <v>6563332.6200000001</v>
      </c>
      <c r="H255" s="32" t="s">
        <v>932</v>
      </c>
      <c r="I255" s="32" t="s">
        <v>919</v>
      </c>
      <c r="J255" s="32">
        <v>26259</v>
      </c>
      <c r="K255" s="32" t="s">
        <v>1085</v>
      </c>
      <c r="L255" s="141" t="s">
        <v>920</v>
      </c>
      <c r="M255" s="79" t="s">
        <v>921</v>
      </c>
      <c r="N255" s="196">
        <v>0.14599999999999999</v>
      </c>
    </row>
    <row r="256" spans="2:14" x14ac:dyDescent="0.2">
      <c r="B256" s="147">
        <f t="shared" si="9"/>
        <v>24</v>
      </c>
      <c r="C256" s="29" t="s">
        <v>700</v>
      </c>
      <c r="D256" s="29" t="s">
        <v>65</v>
      </c>
      <c r="E256" s="79" t="s">
        <v>945</v>
      </c>
      <c r="F256" s="158">
        <v>2927735.43</v>
      </c>
      <c r="G256" s="158">
        <v>1604106.4399999895</v>
      </c>
      <c r="H256" s="32" t="s">
        <v>1024</v>
      </c>
      <c r="I256" s="159" t="s">
        <v>1025</v>
      </c>
      <c r="J256" s="32">
        <v>26259</v>
      </c>
      <c r="K256" s="32" t="s">
        <v>1085</v>
      </c>
      <c r="L256" s="141" t="s">
        <v>920</v>
      </c>
      <c r="M256" s="79" t="s">
        <v>948</v>
      </c>
      <c r="N256" s="196">
        <v>5.3100000000000001E-2</v>
      </c>
    </row>
    <row r="257" spans="2:14" x14ac:dyDescent="0.2">
      <c r="B257" s="147">
        <f t="shared" si="9"/>
        <v>25</v>
      </c>
      <c r="C257" s="29" t="s">
        <v>309</v>
      </c>
      <c r="D257" s="29" t="s">
        <v>65</v>
      </c>
      <c r="E257" s="79" t="s">
        <v>736</v>
      </c>
      <c r="F257" s="158">
        <v>95000000</v>
      </c>
      <c r="G257" s="158">
        <v>87742181.350000024</v>
      </c>
      <c r="H257" s="32" t="s">
        <v>749</v>
      </c>
      <c r="I257" s="159" t="s">
        <v>699</v>
      </c>
      <c r="J257" s="32">
        <v>25786</v>
      </c>
      <c r="K257" s="32" t="s">
        <v>1083</v>
      </c>
      <c r="L257" s="141" t="s">
        <v>789</v>
      </c>
      <c r="M257" s="79" t="s">
        <v>741</v>
      </c>
      <c r="N257" s="196">
        <v>0.35</v>
      </c>
    </row>
    <row r="258" spans="2:14" x14ac:dyDescent="0.2">
      <c r="B258" s="147">
        <f t="shared" si="9"/>
        <v>26</v>
      </c>
      <c r="C258" s="29" t="s">
        <v>750</v>
      </c>
      <c r="D258" s="29" t="s">
        <v>65</v>
      </c>
      <c r="E258" s="79" t="s">
        <v>736</v>
      </c>
      <c r="F258" s="158">
        <v>6244000</v>
      </c>
      <c r="G258" s="158">
        <v>1456933.4099999983</v>
      </c>
      <c r="H258" s="32" t="s">
        <v>751</v>
      </c>
      <c r="I258" s="159" t="s">
        <v>764</v>
      </c>
      <c r="J258" s="32">
        <v>25786</v>
      </c>
      <c r="K258" s="32" t="s">
        <v>1070</v>
      </c>
      <c r="L258" s="141" t="s">
        <v>788</v>
      </c>
      <c r="M258" s="79" t="s">
        <v>396</v>
      </c>
      <c r="N258" s="196">
        <v>0.13300000000000001</v>
      </c>
    </row>
    <row r="259" spans="2:14" x14ac:dyDescent="0.2">
      <c r="B259" s="147">
        <f t="shared" si="9"/>
        <v>27</v>
      </c>
      <c r="C259" s="29" t="s">
        <v>1021</v>
      </c>
      <c r="D259" s="29" t="s">
        <v>65</v>
      </c>
      <c r="E259" s="79" t="s">
        <v>1026</v>
      </c>
      <c r="F259" s="158">
        <v>28007755</v>
      </c>
      <c r="G259" s="158">
        <v>19860107.62999998</v>
      </c>
      <c r="H259" s="32" t="s">
        <v>1027</v>
      </c>
      <c r="I259" s="159" t="s">
        <v>1028</v>
      </c>
      <c r="J259" s="32">
        <v>26259</v>
      </c>
      <c r="K259" s="32" t="s">
        <v>1083</v>
      </c>
      <c r="L259" s="141" t="s">
        <v>787</v>
      </c>
      <c r="M259" s="79" t="s">
        <v>815</v>
      </c>
      <c r="N259" s="196">
        <v>0.12870000000000001</v>
      </c>
    </row>
    <row r="260" spans="2:14" x14ac:dyDescent="0.2">
      <c r="B260" s="147">
        <f t="shared" si="9"/>
        <v>28</v>
      </c>
      <c r="C260" s="29" t="s">
        <v>820</v>
      </c>
      <c r="D260" s="29" t="s">
        <v>65</v>
      </c>
      <c r="E260" s="79" t="s">
        <v>821</v>
      </c>
      <c r="F260" s="158">
        <v>238393008</v>
      </c>
      <c r="G260" s="158">
        <v>218119799.05999994</v>
      </c>
      <c r="H260" s="32" t="s">
        <v>846</v>
      </c>
      <c r="I260" s="159" t="s">
        <v>822</v>
      </c>
      <c r="J260" s="32">
        <v>26259</v>
      </c>
      <c r="K260" s="32" t="s">
        <v>1031</v>
      </c>
      <c r="L260" s="141" t="s">
        <v>791</v>
      </c>
      <c r="M260" s="79" t="s">
        <v>823</v>
      </c>
      <c r="N260" s="196">
        <v>0.22189999999999999</v>
      </c>
    </row>
    <row r="261" spans="2:14" x14ac:dyDescent="0.2">
      <c r="B261" s="147">
        <f t="shared" si="9"/>
        <v>29</v>
      </c>
      <c r="C261" s="29" t="s">
        <v>820</v>
      </c>
      <c r="D261" s="29" t="s">
        <v>65</v>
      </c>
      <c r="E261" s="79" t="s">
        <v>1067</v>
      </c>
      <c r="F261" s="158">
        <v>65400000</v>
      </c>
      <c r="G261" s="158">
        <v>500000</v>
      </c>
      <c r="H261" s="32" t="s">
        <v>1068</v>
      </c>
      <c r="I261" s="159" t="s">
        <v>1069</v>
      </c>
      <c r="J261" s="32">
        <v>26729</v>
      </c>
      <c r="K261" s="32" t="s">
        <v>1070</v>
      </c>
      <c r="L261" s="141" t="s">
        <v>1071</v>
      </c>
      <c r="M261" s="79" t="s">
        <v>184</v>
      </c>
      <c r="N261" s="196">
        <v>0.12809999999999999</v>
      </c>
    </row>
    <row r="262" spans="2:14" x14ac:dyDescent="0.2">
      <c r="B262" s="147">
        <f t="shared" si="9"/>
        <v>30</v>
      </c>
      <c r="C262" s="29" t="s">
        <v>847</v>
      </c>
      <c r="D262" s="29" t="s">
        <v>65</v>
      </c>
      <c r="E262" s="79" t="s">
        <v>841</v>
      </c>
      <c r="F262" s="158">
        <v>7000000</v>
      </c>
      <c r="G262" s="158">
        <v>5619887.2499999991</v>
      </c>
      <c r="H262" s="32" t="s">
        <v>848</v>
      </c>
      <c r="I262" s="32" t="s">
        <v>849</v>
      </c>
      <c r="J262" s="32">
        <v>26259</v>
      </c>
      <c r="K262" s="32" t="s">
        <v>1085</v>
      </c>
      <c r="L262" s="141" t="s">
        <v>844</v>
      </c>
      <c r="M262" s="79" t="s">
        <v>845</v>
      </c>
      <c r="N262" s="196">
        <v>0.15409999999999999</v>
      </c>
    </row>
    <row r="263" spans="2:14" x14ac:dyDescent="0.2">
      <c r="B263" s="147">
        <f t="shared" si="9"/>
        <v>31</v>
      </c>
      <c r="C263" s="29" t="s">
        <v>356</v>
      </c>
      <c r="D263" s="29" t="s">
        <v>65</v>
      </c>
      <c r="E263" s="79" t="s">
        <v>850</v>
      </c>
      <c r="F263" s="158">
        <v>15900000</v>
      </c>
      <c r="G263" s="158">
        <v>14876375.27</v>
      </c>
      <c r="H263" s="32" t="s">
        <v>851</v>
      </c>
      <c r="I263" s="32" t="s">
        <v>852</v>
      </c>
      <c r="J263" s="32">
        <v>26259</v>
      </c>
      <c r="K263" s="32" t="s">
        <v>1083</v>
      </c>
      <c r="L263" s="141" t="s">
        <v>787</v>
      </c>
      <c r="M263" s="79" t="s">
        <v>91</v>
      </c>
      <c r="N263" s="196">
        <v>0.34560000000000002</v>
      </c>
    </row>
    <row r="264" spans="2:14" x14ac:dyDescent="0.2">
      <c r="B264" s="147">
        <f t="shared" si="9"/>
        <v>32</v>
      </c>
      <c r="C264" s="29" t="s">
        <v>853</v>
      </c>
      <c r="D264" s="29" t="s">
        <v>65</v>
      </c>
      <c r="E264" s="79" t="s">
        <v>854</v>
      </c>
      <c r="F264" s="158">
        <v>26788492.140000001</v>
      </c>
      <c r="G264" s="158">
        <v>25549692.640000001</v>
      </c>
      <c r="H264" s="32" t="s">
        <v>855</v>
      </c>
      <c r="I264" s="32" t="s">
        <v>856</v>
      </c>
      <c r="J264" s="32">
        <v>26259</v>
      </c>
      <c r="K264" s="32" t="s">
        <v>1083</v>
      </c>
      <c r="L264" s="141" t="s">
        <v>787</v>
      </c>
      <c r="M264" s="79" t="s">
        <v>444</v>
      </c>
      <c r="N264" s="196">
        <v>0.1681</v>
      </c>
    </row>
    <row r="265" spans="2:14" x14ac:dyDescent="0.2">
      <c r="B265" s="147">
        <f t="shared" si="9"/>
        <v>33</v>
      </c>
      <c r="C265" s="29" t="s">
        <v>385</v>
      </c>
      <c r="D265" s="29" t="s">
        <v>65</v>
      </c>
      <c r="E265" s="79" t="s">
        <v>785</v>
      </c>
      <c r="F265" s="158">
        <v>27790483.600000001</v>
      </c>
      <c r="G265" s="158">
        <v>24983359.080000002</v>
      </c>
      <c r="H265" s="32" t="s">
        <v>797</v>
      </c>
      <c r="I265" s="159" t="s">
        <v>786</v>
      </c>
      <c r="J265" s="32">
        <v>26259</v>
      </c>
      <c r="K265" s="32" t="s">
        <v>1083</v>
      </c>
      <c r="L265" s="141" t="s">
        <v>787</v>
      </c>
      <c r="M265" s="79" t="s">
        <v>792</v>
      </c>
      <c r="N265" s="196">
        <v>0.21410000000000001</v>
      </c>
    </row>
    <row r="266" spans="2:14" x14ac:dyDescent="0.2">
      <c r="B266" s="147">
        <f t="shared" si="9"/>
        <v>34</v>
      </c>
      <c r="C266" s="29" t="s">
        <v>385</v>
      </c>
      <c r="D266" s="29" t="s">
        <v>65</v>
      </c>
      <c r="E266" s="79" t="s">
        <v>857</v>
      </c>
      <c r="F266" s="158">
        <v>17000000</v>
      </c>
      <c r="G266" s="158">
        <v>16578009.969999995</v>
      </c>
      <c r="H266" s="32" t="s">
        <v>858</v>
      </c>
      <c r="I266" s="32" t="s">
        <v>859</v>
      </c>
      <c r="J266" s="32">
        <v>26259</v>
      </c>
      <c r="K266" s="32" t="s">
        <v>1083</v>
      </c>
      <c r="L266" s="141" t="s">
        <v>787</v>
      </c>
      <c r="M266" s="79" t="s">
        <v>860</v>
      </c>
      <c r="N266" s="196">
        <v>0.1211</v>
      </c>
    </row>
    <row r="267" spans="2:14" x14ac:dyDescent="0.2">
      <c r="B267" s="147">
        <f t="shared" si="9"/>
        <v>35</v>
      </c>
      <c r="C267" s="29" t="s">
        <v>752</v>
      </c>
      <c r="D267" s="29" t="s">
        <v>65</v>
      </c>
      <c r="E267" s="79" t="s">
        <v>736</v>
      </c>
      <c r="F267" s="158">
        <v>58160000</v>
      </c>
      <c r="G267" s="158">
        <v>56255208.130000003</v>
      </c>
      <c r="H267" s="32" t="s">
        <v>771</v>
      </c>
      <c r="I267" s="159" t="s">
        <v>765</v>
      </c>
      <c r="J267" s="32">
        <v>25786</v>
      </c>
      <c r="K267" s="32" t="s">
        <v>1084</v>
      </c>
      <c r="L267" s="141" t="s">
        <v>790</v>
      </c>
      <c r="M267" s="79" t="s">
        <v>737</v>
      </c>
      <c r="N267" s="196">
        <v>0.35</v>
      </c>
    </row>
    <row r="268" spans="2:14" x14ac:dyDescent="0.2">
      <c r="B268" s="147">
        <f t="shared" si="9"/>
        <v>36</v>
      </c>
      <c r="C268" s="29" t="s">
        <v>496</v>
      </c>
      <c r="D268" s="29" t="s">
        <v>65</v>
      </c>
      <c r="E268" s="79" t="s">
        <v>736</v>
      </c>
      <c r="F268" s="158">
        <v>6700000</v>
      </c>
      <c r="G268" s="158">
        <v>1563333.4099999983</v>
      </c>
      <c r="H268" s="32" t="s">
        <v>754</v>
      </c>
      <c r="I268" s="159" t="s">
        <v>766</v>
      </c>
      <c r="J268" s="32">
        <v>25786</v>
      </c>
      <c r="K268" s="32" t="s">
        <v>1070</v>
      </c>
      <c r="L268" s="141" t="s">
        <v>788</v>
      </c>
      <c r="M268" s="79" t="s">
        <v>396</v>
      </c>
      <c r="N268" s="196">
        <v>9.9000000000000005E-2</v>
      </c>
    </row>
    <row r="269" spans="2:14" x14ac:dyDescent="0.2">
      <c r="B269" s="147">
        <f t="shared" si="9"/>
        <v>37</v>
      </c>
      <c r="C269" s="29" t="s">
        <v>405</v>
      </c>
      <c r="D269" s="29" t="s">
        <v>65</v>
      </c>
      <c r="E269" s="79" t="s">
        <v>923</v>
      </c>
      <c r="F269" s="158">
        <v>28299949.32</v>
      </c>
      <c r="G269" s="158">
        <v>26934222.510000002</v>
      </c>
      <c r="H269" s="32" t="s">
        <v>933</v>
      </c>
      <c r="I269" s="32" t="s">
        <v>924</v>
      </c>
      <c r="J269" s="32">
        <v>26259</v>
      </c>
      <c r="K269" s="32" t="s">
        <v>1084</v>
      </c>
      <c r="L269" s="141" t="s">
        <v>790</v>
      </c>
      <c r="M269" s="79" t="s">
        <v>947</v>
      </c>
      <c r="N269" s="196">
        <v>0.19600000000000001</v>
      </c>
    </row>
    <row r="270" spans="2:14" x14ac:dyDescent="0.2">
      <c r="B270" s="147">
        <f t="shared" si="9"/>
        <v>38</v>
      </c>
      <c r="C270" s="29" t="s">
        <v>812</v>
      </c>
      <c r="D270" s="29" t="s">
        <v>65</v>
      </c>
      <c r="E270" s="79" t="s">
        <v>813</v>
      </c>
      <c r="F270" s="158">
        <v>19470966</v>
      </c>
      <c r="G270" s="158">
        <v>18401279.590000004</v>
      </c>
      <c r="H270" s="32" t="s">
        <v>817</v>
      </c>
      <c r="I270" s="159" t="s">
        <v>814</v>
      </c>
      <c r="J270" s="32">
        <v>26259</v>
      </c>
      <c r="K270" s="32" t="s">
        <v>1083</v>
      </c>
      <c r="L270" s="141" t="s">
        <v>787</v>
      </c>
      <c r="M270" s="79" t="s">
        <v>815</v>
      </c>
      <c r="N270" s="196">
        <v>0.1086</v>
      </c>
    </row>
    <row r="271" spans="2:14" x14ac:dyDescent="0.2">
      <c r="B271" s="147">
        <f t="shared" si="9"/>
        <v>39</v>
      </c>
      <c r="C271" s="29" t="s">
        <v>974</v>
      </c>
      <c r="D271" s="29" t="s">
        <v>65</v>
      </c>
      <c r="E271" s="79" t="s">
        <v>975</v>
      </c>
      <c r="F271" s="158">
        <v>8581747.5600000005</v>
      </c>
      <c r="G271" s="158">
        <v>7148414.6800000099</v>
      </c>
      <c r="H271" s="32" t="s">
        <v>978</v>
      </c>
      <c r="I271" s="159" t="s">
        <v>976</v>
      </c>
      <c r="J271" s="32">
        <v>26259</v>
      </c>
      <c r="K271" s="32" t="s">
        <v>1083</v>
      </c>
      <c r="L271" s="141" t="s">
        <v>787</v>
      </c>
      <c r="M271" s="79" t="s">
        <v>91</v>
      </c>
      <c r="N271" s="196">
        <v>0.10390000000000001</v>
      </c>
    </row>
    <row r="272" spans="2:14" x14ac:dyDescent="0.2">
      <c r="B272" s="147">
        <f t="shared" si="9"/>
        <v>40</v>
      </c>
      <c r="C272" s="29" t="s">
        <v>638</v>
      </c>
      <c r="D272" s="29" t="s">
        <v>65</v>
      </c>
      <c r="E272" s="79" t="s">
        <v>793</v>
      </c>
      <c r="F272" s="158">
        <v>144062432.09</v>
      </c>
      <c r="G272" s="158">
        <v>136692528.86000001</v>
      </c>
      <c r="H272" s="32" t="s">
        <v>798</v>
      </c>
      <c r="I272" s="159" t="s">
        <v>794</v>
      </c>
      <c r="J272" s="32">
        <v>26259</v>
      </c>
      <c r="K272" s="32" t="s">
        <v>1083</v>
      </c>
      <c r="L272" s="141" t="s">
        <v>787</v>
      </c>
      <c r="M272" s="79" t="s">
        <v>148</v>
      </c>
      <c r="N272" s="196">
        <v>0.29320000000000002</v>
      </c>
    </row>
    <row r="273" spans="2:14" x14ac:dyDescent="0.2">
      <c r="B273" s="147">
        <f t="shared" si="9"/>
        <v>41</v>
      </c>
      <c r="C273" s="29" t="s">
        <v>428</v>
      </c>
      <c r="D273" s="29" t="s">
        <v>65</v>
      </c>
      <c r="E273" s="79" t="s">
        <v>944</v>
      </c>
      <c r="F273" s="158">
        <v>4790000</v>
      </c>
      <c r="G273" s="158">
        <v>3165890.0700000129</v>
      </c>
      <c r="H273" s="32" t="s">
        <v>943</v>
      </c>
      <c r="I273" s="159" t="s">
        <v>941</v>
      </c>
      <c r="J273" s="32">
        <v>26259</v>
      </c>
      <c r="K273" s="32" t="s">
        <v>1031</v>
      </c>
      <c r="L273" s="141" t="s">
        <v>791</v>
      </c>
      <c r="M273" s="79" t="s">
        <v>832</v>
      </c>
      <c r="N273" s="196">
        <v>8.7900000000000006E-2</v>
      </c>
    </row>
    <row r="274" spans="2:14" x14ac:dyDescent="0.2">
      <c r="B274" s="147">
        <f t="shared" si="9"/>
        <v>42</v>
      </c>
      <c r="C274" s="29" t="s">
        <v>428</v>
      </c>
      <c r="D274" s="29" t="s">
        <v>65</v>
      </c>
      <c r="E274" s="79" t="s">
        <v>945</v>
      </c>
      <c r="F274" s="158">
        <v>2000000</v>
      </c>
      <c r="G274" s="158">
        <v>1709838.7699999998</v>
      </c>
      <c r="H274" s="32" t="s">
        <v>946</v>
      </c>
      <c r="I274" s="159" t="s">
        <v>942</v>
      </c>
      <c r="J274" s="32">
        <v>26259</v>
      </c>
      <c r="K274" s="32" t="s">
        <v>1085</v>
      </c>
      <c r="L274" s="141" t="s">
        <v>920</v>
      </c>
      <c r="M274" s="79" t="s">
        <v>948</v>
      </c>
      <c r="N274" s="196">
        <v>5.9499999999999997E-2</v>
      </c>
    </row>
    <row r="275" spans="2:14" x14ac:dyDescent="0.2">
      <c r="B275" s="147">
        <f t="shared" si="9"/>
        <v>43</v>
      </c>
      <c r="C275" s="29" t="s">
        <v>1062</v>
      </c>
      <c r="D275" s="29" t="s">
        <v>65</v>
      </c>
      <c r="E275" s="79" t="s">
        <v>1063</v>
      </c>
      <c r="F275" s="158">
        <v>176000000</v>
      </c>
      <c r="G275" s="158">
        <v>592760</v>
      </c>
      <c r="H275" s="32" t="s">
        <v>1064</v>
      </c>
      <c r="I275" s="159" t="s">
        <v>1065</v>
      </c>
      <c r="J275" s="32">
        <v>26729</v>
      </c>
      <c r="K275" s="32" t="s">
        <v>1031</v>
      </c>
      <c r="L275" s="141" t="s">
        <v>907</v>
      </c>
      <c r="M275" s="79" t="s">
        <v>1066</v>
      </c>
      <c r="N275" s="196">
        <v>0.1804</v>
      </c>
    </row>
    <row r="276" spans="2:14" x14ac:dyDescent="0.2">
      <c r="B276" s="147">
        <f t="shared" si="9"/>
        <v>44</v>
      </c>
      <c r="C276" s="29" t="s">
        <v>861</v>
      </c>
      <c r="D276" s="29" t="s">
        <v>65</v>
      </c>
      <c r="E276" s="79" t="s">
        <v>838</v>
      </c>
      <c r="F276" s="158">
        <v>9340000</v>
      </c>
      <c r="G276" s="158">
        <v>8094147.9799999986</v>
      </c>
      <c r="H276" s="32" t="s">
        <v>862</v>
      </c>
      <c r="I276" s="32" t="s">
        <v>863</v>
      </c>
      <c r="J276" s="32">
        <v>26259</v>
      </c>
      <c r="K276" s="32" t="s">
        <v>1031</v>
      </c>
      <c r="L276" s="141" t="s">
        <v>791</v>
      </c>
      <c r="M276" s="79" t="s">
        <v>832</v>
      </c>
      <c r="N276" s="196">
        <v>0.16650000000000001</v>
      </c>
    </row>
    <row r="277" spans="2:14" x14ac:dyDescent="0.2">
      <c r="B277" s="147">
        <f t="shared" si="9"/>
        <v>45</v>
      </c>
      <c r="C277" s="29" t="s">
        <v>803</v>
      </c>
      <c r="D277" s="29" t="s">
        <v>65</v>
      </c>
      <c r="E277" s="79" t="s">
        <v>793</v>
      </c>
      <c r="F277" s="158">
        <v>8158199.46</v>
      </c>
      <c r="G277" s="158">
        <v>7652112.5269999998</v>
      </c>
      <c r="H277" s="32" t="s">
        <v>819</v>
      </c>
      <c r="I277" s="159" t="s">
        <v>804</v>
      </c>
      <c r="J277" s="32">
        <v>26259</v>
      </c>
      <c r="K277" s="32" t="s">
        <v>1031</v>
      </c>
      <c r="L277" s="141" t="s">
        <v>791</v>
      </c>
      <c r="M277" s="79" t="s">
        <v>805</v>
      </c>
      <c r="N277" s="196">
        <v>0.18870000000000001</v>
      </c>
    </row>
    <row r="278" spans="2:14" x14ac:dyDescent="0.2">
      <c r="B278" s="147">
        <f t="shared" si="9"/>
        <v>46</v>
      </c>
      <c r="C278" s="29" t="s">
        <v>806</v>
      </c>
      <c r="D278" s="29" t="s">
        <v>65</v>
      </c>
      <c r="E278" s="79" t="s">
        <v>785</v>
      </c>
      <c r="F278" s="158">
        <v>10700000</v>
      </c>
      <c r="G278" s="158">
        <v>9930344.9799999986</v>
      </c>
      <c r="H278" s="32" t="s">
        <v>818</v>
      </c>
      <c r="I278" s="159" t="s">
        <v>807</v>
      </c>
      <c r="J278" s="32">
        <v>26259</v>
      </c>
      <c r="K278" s="32" t="s">
        <v>1084</v>
      </c>
      <c r="L278" s="141" t="s">
        <v>790</v>
      </c>
      <c r="M278" s="79" t="s">
        <v>808</v>
      </c>
      <c r="N278" s="196">
        <v>0.17100000000000001</v>
      </c>
    </row>
    <row r="279" spans="2:14" x14ac:dyDescent="0.2">
      <c r="B279" s="147">
        <f t="shared" si="9"/>
        <v>47</v>
      </c>
      <c r="C279" s="29" t="s">
        <v>756</v>
      </c>
      <c r="D279" s="29" t="s">
        <v>65</v>
      </c>
      <c r="E279" s="79" t="s">
        <v>885</v>
      </c>
      <c r="F279" s="158">
        <v>12248348</v>
      </c>
      <c r="G279" s="158">
        <v>11613560.109999999</v>
      </c>
      <c r="H279" s="32" t="s">
        <v>888</v>
      </c>
      <c r="I279" s="32" t="s">
        <v>886</v>
      </c>
      <c r="J279" s="32">
        <v>26259</v>
      </c>
      <c r="K279" s="32" t="s">
        <v>1031</v>
      </c>
      <c r="L279" s="141" t="s">
        <v>791</v>
      </c>
      <c r="M279" s="79" t="s">
        <v>887</v>
      </c>
      <c r="N279" s="196">
        <v>8.5300000000000001E-2</v>
      </c>
    </row>
    <row r="280" spans="2:14" x14ac:dyDescent="0.2">
      <c r="B280" s="147">
        <f t="shared" si="9"/>
        <v>48</v>
      </c>
      <c r="C280" s="29" t="s">
        <v>897</v>
      </c>
      <c r="D280" s="29" t="s">
        <v>65</v>
      </c>
      <c r="E280" s="79" t="s">
        <v>898</v>
      </c>
      <c r="F280" s="158">
        <v>6287841</v>
      </c>
      <c r="G280" s="158">
        <v>5961964.7999999989</v>
      </c>
      <c r="H280" s="32" t="s">
        <v>899</v>
      </c>
      <c r="I280" s="32" t="s">
        <v>900</v>
      </c>
      <c r="J280" s="32">
        <v>26259</v>
      </c>
      <c r="K280" s="32" t="s">
        <v>1031</v>
      </c>
      <c r="L280" s="141" t="s">
        <v>791</v>
      </c>
      <c r="M280" s="79" t="s">
        <v>832</v>
      </c>
      <c r="N280" s="196">
        <v>8.3199999999999996E-2</v>
      </c>
    </row>
    <row r="281" spans="2:14" x14ac:dyDescent="0.2">
      <c r="B281" s="147">
        <f t="shared" si="9"/>
        <v>49</v>
      </c>
      <c r="C281" s="29" t="s">
        <v>795</v>
      </c>
      <c r="D281" s="29" t="s">
        <v>65</v>
      </c>
      <c r="E281" s="79" t="s">
        <v>793</v>
      </c>
      <c r="F281" s="158">
        <v>14939145</v>
      </c>
      <c r="G281" s="158">
        <v>13525681.029999997</v>
      </c>
      <c r="H281" s="32" t="s">
        <v>799</v>
      </c>
      <c r="I281" s="159" t="s">
        <v>796</v>
      </c>
      <c r="J281" s="32">
        <v>26259</v>
      </c>
      <c r="K281" s="32" t="s">
        <v>1083</v>
      </c>
      <c r="L281" s="141" t="s">
        <v>787</v>
      </c>
      <c r="M281" s="79" t="s">
        <v>792</v>
      </c>
      <c r="N281" s="196">
        <v>0.15740000000000001</v>
      </c>
    </row>
    <row r="282" spans="2:14" x14ac:dyDescent="0.2">
      <c r="B282" s="147">
        <f t="shared" si="9"/>
        <v>50</v>
      </c>
      <c r="C282" s="29" t="s">
        <v>864</v>
      </c>
      <c r="D282" s="29" t="s">
        <v>65</v>
      </c>
      <c r="E282" s="79" t="s">
        <v>857</v>
      </c>
      <c r="F282" s="158">
        <v>21046737.350000001</v>
      </c>
      <c r="G282" s="158">
        <v>19813315.859999996</v>
      </c>
      <c r="H282" s="32" t="s">
        <v>865</v>
      </c>
      <c r="I282" s="32" t="s">
        <v>866</v>
      </c>
      <c r="J282" s="32">
        <v>26259</v>
      </c>
      <c r="K282" s="32" t="s">
        <v>1083</v>
      </c>
      <c r="L282" s="141" t="s">
        <v>787</v>
      </c>
      <c r="M282" s="79" t="s">
        <v>860</v>
      </c>
      <c r="N282" s="196">
        <v>0.13400000000000001</v>
      </c>
    </row>
    <row r="283" spans="2:14" x14ac:dyDescent="0.2">
      <c r="B283" s="147">
        <f t="shared" si="9"/>
        <v>51</v>
      </c>
      <c r="C283" s="29" t="s">
        <v>963</v>
      </c>
      <c r="D283" s="29" t="s">
        <v>65</v>
      </c>
      <c r="E283" s="79" t="s">
        <v>944</v>
      </c>
      <c r="F283" s="158">
        <v>21052631.739999998</v>
      </c>
      <c r="G283" s="158">
        <v>15760563.9</v>
      </c>
      <c r="H283" s="32" t="s">
        <v>964</v>
      </c>
      <c r="I283" s="159" t="s">
        <v>965</v>
      </c>
      <c r="J283" s="32">
        <v>26259</v>
      </c>
      <c r="K283" s="32" t="s">
        <v>1031</v>
      </c>
      <c r="L283" s="141" t="s">
        <v>791</v>
      </c>
      <c r="M283" s="79" t="s">
        <v>832</v>
      </c>
      <c r="N283" s="196">
        <v>0.18210000000000001</v>
      </c>
    </row>
    <row r="284" spans="2:14" x14ac:dyDescent="0.2">
      <c r="B284" s="147">
        <f t="shared" si="9"/>
        <v>52</v>
      </c>
      <c r="C284" s="29" t="s">
        <v>870</v>
      </c>
      <c r="D284" s="29" t="s">
        <v>65</v>
      </c>
      <c r="E284" s="79" t="s">
        <v>885</v>
      </c>
      <c r="F284" s="158">
        <v>6000000</v>
      </c>
      <c r="G284" s="158">
        <v>5689041.5599999996</v>
      </c>
      <c r="H284" s="32" t="s">
        <v>934</v>
      </c>
      <c r="I284" s="32" t="s">
        <v>922</v>
      </c>
      <c r="J284" s="32">
        <v>26259</v>
      </c>
      <c r="K284" s="32" t="s">
        <v>1031</v>
      </c>
      <c r="L284" s="141" t="s">
        <v>791</v>
      </c>
      <c r="M284" s="79" t="s">
        <v>887</v>
      </c>
      <c r="N284" s="196">
        <v>9.4200000000000006E-2</v>
      </c>
    </row>
    <row r="285" spans="2:14" x14ac:dyDescent="0.2">
      <c r="B285" s="147">
        <f t="shared" si="9"/>
        <v>53</v>
      </c>
      <c r="C285" s="29" t="s">
        <v>753</v>
      </c>
      <c r="D285" s="29" t="s">
        <v>65</v>
      </c>
      <c r="E285" s="79" t="s">
        <v>736</v>
      </c>
      <c r="F285" s="158">
        <v>107299999.5</v>
      </c>
      <c r="G285" s="158">
        <v>104799148.50999999</v>
      </c>
      <c r="H285" s="32" t="s">
        <v>755</v>
      </c>
      <c r="I285" s="159" t="s">
        <v>767</v>
      </c>
      <c r="J285" s="32">
        <v>25786</v>
      </c>
      <c r="K285" s="32" t="s">
        <v>1084</v>
      </c>
      <c r="L285" s="141" t="s">
        <v>790</v>
      </c>
      <c r="M285" s="79" t="s">
        <v>737</v>
      </c>
      <c r="N285" s="196">
        <v>0.35</v>
      </c>
    </row>
    <row r="286" spans="2:14" ht="29.25" customHeight="1" x14ac:dyDescent="0.2">
      <c r="B286" s="193" t="s">
        <v>729</v>
      </c>
      <c r="C286" s="144"/>
      <c r="D286" s="144"/>
      <c r="E286" s="145"/>
      <c r="F286" s="157">
        <f>SUM(F233:F285)</f>
        <v>1746973811.3499997</v>
      </c>
      <c r="G286" s="157">
        <f>SUM(G233:G285)</f>
        <v>1374820704.3909998</v>
      </c>
      <c r="H286" s="177"/>
      <c r="I286" s="144"/>
      <c r="J286" s="144"/>
      <c r="K286" s="144"/>
      <c r="L286" s="146"/>
      <c r="M286" s="146"/>
      <c r="N286" s="146"/>
    </row>
    <row r="287" spans="2:14" ht="3" customHeight="1" x14ac:dyDescent="0.2">
      <c r="B287" s="160"/>
      <c r="C287" s="29"/>
      <c r="D287" s="29"/>
      <c r="E287" s="32"/>
      <c r="F287" s="161"/>
      <c r="G287" s="161"/>
      <c r="H287" s="29"/>
      <c r="I287" s="29"/>
      <c r="J287" s="29"/>
      <c r="K287" s="29"/>
      <c r="L287" s="39"/>
      <c r="M287" s="39"/>
    </row>
    <row r="288" spans="2:14" ht="51" customHeight="1" x14ac:dyDescent="0.2">
      <c r="B288" s="216" t="s">
        <v>1050</v>
      </c>
      <c r="C288" s="216"/>
      <c r="D288" s="216"/>
      <c r="E288" s="216"/>
      <c r="F288" s="216"/>
      <c r="G288" s="216"/>
      <c r="H288" s="216"/>
      <c r="I288" s="216"/>
      <c r="J288" s="216"/>
      <c r="K288" s="216"/>
      <c r="L288" s="216"/>
      <c r="M288" s="216"/>
      <c r="N288" s="216"/>
    </row>
    <row r="289" spans="2:14" ht="63.75" x14ac:dyDescent="0.2">
      <c r="B289" s="147">
        <v>1</v>
      </c>
      <c r="C289" s="29" t="s">
        <v>781</v>
      </c>
      <c r="D289" s="29" t="s">
        <v>997</v>
      </c>
      <c r="E289" s="32" t="s">
        <v>1016</v>
      </c>
      <c r="F289" s="195">
        <v>15000000</v>
      </c>
      <c r="G289" s="195">
        <v>10000000</v>
      </c>
      <c r="H289" s="32"/>
      <c r="I289" s="32" t="s">
        <v>1015</v>
      </c>
      <c r="J289" s="165" t="s">
        <v>1017</v>
      </c>
      <c r="K289" s="32" t="s">
        <v>1018</v>
      </c>
      <c r="L289" s="141" t="s">
        <v>1002</v>
      </c>
      <c r="M289" s="141"/>
      <c r="N289" s="192" t="s">
        <v>1003</v>
      </c>
    </row>
    <row r="290" spans="2:14" ht="63.75" x14ac:dyDescent="0.2">
      <c r="B290" s="147">
        <f>B289+1</f>
        <v>2</v>
      </c>
      <c r="C290" s="29" t="s">
        <v>160</v>
      </c>
      <c r="D290" s="166" t="s">
        <v>1004</v>
      </c>
      <c r="E290" s="32" t="s">
        <v>1005</v>
      </c>
      <c r="F290" s="158">
        <v>200000000</v>
      </c>
      <c r="G290" s="158">
        <v>200000000</v>
      </c>
      <c r="H290" s="29"/>
      <c r="I290" s="32" t="s">
        <v>1006</v>
      </c>
      <c r="J290" s="165" t="s">
        <v>1007</v>
      </c>
      <c r="K290" s="32" t="s">
        <v>1008</v>
      </c>
      <c r="L290" s="141" t="s">
        <v>1009</v>
      </c>
      <c r="M290" s="39"/>
      <c r="N290" s="192" t="s">
        <v>1003</v>
      </c>
    </row>
    <row r="291" spans="2:14" ht="63.75" x14ac:dyDescent="0.2">
      <c r="B291" s="147">
        <f t="shared" ref="B291:B296" si="10">B290+1</f>
        <v>3</v>
      </c>
      <c r="C291" s="29" t="s">
        <v>160</v>
      </c>
      <c r="D291" s="166" t="s">
        <v>1004</v>
      </c>
      <c r="E291" s="32" t="s">
        <v>1012</v>
      </c>
      <c r="F291" s="195">
        <v>241000000</v>
      </c>
      <c r="G291" s="195">
        <v>144600000</v>
      </c>
      <c r="H291" s="32"/>
      <c r="I291" s="32" t="s">
        <v>1011</v>
      </c>
      <c r="J291" s="165" t="s">
        <v>1007</v>
      </c>
      <c r="K291" s="32" t="s">
        <v>1013</v>
      </c>
      <c r="L291" s="141" t="s">
        <v>1014</v>
      </c>
      <c r="M291" s="79" t="s">
        <v>991</v>
      </c>
      <c r="N291" s="192" t="s">
        <v>1003</v>
      </c>
    </row>
    <row r="292" spans="2:14" ht="63.75" x14ac:dyDescent="0.2">
      <c r="B292" s="147">
        <f t="shared" si="10"/>
        <v>4</v>
      </c>
      <c r="C292" s="29" t="s">
        <v>137</v>
      </c>
      <c r="D292" s="166" t="s">
        <v>1044</v>
      </c>
      <c r="E292" s="32" t="s">
        <v>1045</v>
      </c>
      <c r="F292" s="195">
        <v>10200000</v>
      </c>
      <c r="G292" s="195">
        <v>9272728</v>
      </c>
      <c r="H292" s="32"/>
      <c r="I292" s="32" t="s">
        <v>1046</v>
      </c>
      <c r="J292" s="165" t="s">
        <v>1047</v>
      </c>
      <c r="K292" s="32" t="s">
        <v>1048</v>
      </c>
      <c r="L292" s="141" t="s">
        <v>1049</v>
      </c>
      <c r="M292" s="79" t="s">
        <v>1057</v>
      </c>
      <c r="N292" s="192" t="s">
        <v>1003</v>
      </c>
    </row>
    <row r="293" spans="2:14" ht="38.25" x14ac:dyDescent="0.2">
      <c r="B293" s="147">
        <f t="shared" si="10"/>
        <v>5</v>
      </c>
      <c r="C293" s="29" t="s">
        <v>820</v>
      </c>
      <c r="D293" s="29" t="s">
        <v>997</v>
      </c>
      <c r="E293" s="32" t="s">
        <v>998</v>
      </c>
      <c r="F293" s="158">
        <v>85000000</v>
      </c>
      <c r="G293" s="158">
        <v>56666668</v>
      </c>
      <c r="H293" s="32" t="s">
        <v>1061</v>
      </c>
      <c r="I293" s="32" t="s">
        <v>999</v>
      </c>
      <c r="J293" s="165" t="s">
        <v>1000</v>
      </c>
      <c r="K293" s="32" t="s">
        <v>1001</v>
      </c>
      <c r="L293" s="141" t="s">
        <v>1002</v>
      </c>
      <c r="M293" s="79" t="s">
        <v>991</v>
      </c>
      <c r="N293" s="192" t="s">
        <v>1003</v>
      </c>
    </row>
    <row r="294" spans="2:14" ht="63.75" x14ac:dyDescent="0.2">
      <c r="B294" s="147">
        <f t="shared" si="10"/>
        <v>6</v>
      </c>
      <c r="C294" s="29" t="s">
        <v>871</v>
      </c>
      <c r="D294" s="166" t="s">
        <v>1004</v>
      </c>
      <c r="E294" s="32" t="s">
        <v>1016</v>
      </c>
      <c r="F294" s="195">
        <v>150000000</v>
      </c>
      <c r="G294" s="195">
        <v>150000000</v>
      </c>
      <c r="H294" s="32"/>
      <c r="I294" s="32" t="s">
        <v>1019</v>
      </c>
      <c r="J294" s="165" t="s">
        <v>1010</v>
      </c>
      <c r="K294" s="32" t="s">
        <v>1020</v>
      </c>
      <c r="L294" s="141" t="s">
        <v>1009</v>
      </c>
      <c r="M294" s="141"/>
      <c r="N294" s="192" t="s">
        <v>1003</v>
      </c>
    </row>
    <row r="295" spans="2:14" ht="76.5" x14ac:dyDescent="0.2">
      <c r="B295" s="147">
        <f t="shared" si="10"/>
        <v>7</v>
      </c>
      <c r="C295" s="29" t="s">
        <v>871</v>
      </c>
      <c r="D295" s="166" t="s">
        <v>1051</v>
      </c>
      <c r="E295" s="32" t="s">
        <v>1052</v>
      </c>
      <c r="F295" s="195">
        <v>150000000</v>
      </c>
      <c r="G295" s="195"/>
      <c r="H295" s="32"/>
      <c r="I295" s="32" t="s">
        <v>1053</v>
      </c>
      <c r="J295" s="165" t="s">
        <v>1055</v>
      </c>
      <c r="K295" s="32" t="s">
        <v>1056</v>
      </c>
      <c r="L295" s="141" t="s">
        <v>1049</v>
      </c>
      <c r="M295" s="79" t="s">
        <v>1057</v>
      </c>
      <c r="N295" s="192" t="s">
        <v>1003</v>
      </c>
    </row>
    <row r="296" spans="2:14" ht="51" x14ac:dyDescent="0.2">
      <c r="B296" s="147">
        <f t="shared" si="10"/>
        <v>8</v>
      </c>
      <c r="C296" s="29" t="s">
        <v>1043</v>
      </c>
      <c r="D296" s="166" t="s">
        <v>1051</v>
      </c>
      <c r="E296" s="32" t="s">
        <v>1058</v>
      </c>
      <c r="F296" s="195">
        <v>15000000</v>
      </c>
      <c r="G296" s="195">
        <v>15000000</v>
      </c>
      <c r="H296" s="32"/>
      <c r="I296" s="32" t="s">
        <v>1054</v>
      </c>
      <c r="J296" s="165" t="s">
        <v>1059</v>
      </c>
      <c r="K296" s="32" t="s">
        <v>1060</v>
      </c>
      <c r="L296" s="141" t="s">
        <v>1049</v>
      </c>
      <c r="M296" s="79" t="s">
        <v>1057</v>
      </c>
      <c r="N296" s="192" t="s">
        <v>1003</v>
      </c>
    </row>
    <row r="297" spans="2:14" ht="27.75" customHeight="1" x14ac:dyDescent="0.2">
      <c r="B297" s="193" t="s">
        <v>996</v>
      </c>
      <c r="C297" s="144"/>
      <c r="D297" s="144"/>
      <c r="E297" s="145"/>
      <c r="F297" s="157">
        <f>SUM(F289:F296)</f>
        <v>866200000</v>
      </c>
      <c r="G297" s="157">
        <f>SUM(G289:G296)</f>
        <v>585539396</v>
      </c>
      <c r="H297" s="177"/>
      <c r="I297" s="144"/>
      <c r="J297" s="144"/>
      <c r="K297" s="144"/>
      <c r="L297" s="146"/>
      <c r="M297" s="146"/>
      <c r="N297" s="146"/>
    </row>
    <row r="298" spans="2:14" ht="5.25" customHeight="1" x14ac:dyDescent="0.2">
      <c r="B298" s="160"/>
      <c r="C298" s="29"/>
      <c r="D298" s="29"/>
      <c r="E298" s="32"/>
      <c r="F298" s="161"/>
      <c r="G298" s="161"/>
      <c r="H298" s="29"/>
      <c r="I298" s="29"/>
      <c r="J298" s="29"/>
      <c r="K298" s="29"/>
      <c r="L298" s="39"/>
      <c r="M298" s="39"/>
    </row>
    <row r="299" spans="2:14" ht="28.5" customHeight="1" x14ac:dyDescent="0.2">
      <c r="B299" s="211" t="s">
        <v>938</v>
      </c>
      <c r="C299" s="211"/>
      <c r="D299" s="211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</row>
    <row r="300" spans="2:14" ht="24" customHeight="1" x14ac:dyDescent="0.2">
      <c r="B300" s="148">
        <v>1</v>
      </c>
      <c r="C300" s="29" t="s">
        <v>185</v>
      </c>
      <c r="D300" s="166" t="s">
        <v>889</v>
      </c>
      <c r="E300" s="174" t="s">
        <v>892</v>
      </c>
      <c r="F300" s="158">
        <v>301631734</v>
      </c>
      <c r="G300" s="158">
        <v>262670968.41000006</v>
      </c>
      <c r="H300" s="32" t="s">
        <v>890</v>
      </c>
      <c r="I300" s="32" t="s">
        <v>893</v>
      </c>
      <c r="J300" s="166" t="s">
        <v>894</v>
      </c>
      <c r="K300" s="32" t="s">
        <v>873</v>
      </c>
      <c r="L300" s="141" t="s">
        <v>891</v>
      </c>
      <c r="M300" s="39">
        <v>2034</v>
      </c>
      <c r="N300" s="196">
        <v>0.1</v>
      </c>
    </row>
    <row r="301" spans="2:14" ht="26.25" customHeight="1" x14ac:dyDescent="0.2">
      <c r="B301" s="193" t="s">
        <v>872</v>
      </c>
      <c r="C301" s="193"/>
      <c r="D301" s="193"/>
      <c r="E301" s="193"/>
      <c r="F301" s="157">
        <f>SUM(F300:F300)</f>
        <v>301631734</v>
      </c>
      <c r="G301" s="157">
        <f>SUM(G300:G300)</f>
        <v>262670968.41000006</v>
      </c>
      <c r="H301" s="144"/>
      <c r="I301" s="144"/>
      <c r="J301" s="144"/>
      <c r="K301" s="144"/>
      <c r="L301" s="146"/>
      <c r="M301" s="146"/>
      <c r="N301" s="146"/>
    </row>
    <row r="302" spans="2:14" ht="6.75" customHeight="1" x14ac:dyDescent="0.2">
      <c r="B302" s="160"/>
      <c r="C302" s="160"/>
      <c r="D302" s="160"/>
      <c r="E302" s="160"/>
      <c r="F302" s="161"/>
      <c r="G302" s="161"/>
      <c r="H302" s="29"/>
      <c r="I302" s="29"/>
      <c r="J302" s="29"/>
      <c r="K302" s="29"/>
      <c r="L302" s="39"/>
      <c r="M302" s="39"/>
      <c r="N302" s="39"/>
    </row>
    <row r="303" spans="2:14" ht="30" customHeight="1" x14ac:dyDescent="0.2">
      <c r="B303" s="203" t="s">
        <v>995</v>
      </c>
      <c r="C303" s="203"/>
      <c r="D303" s="203"/>
      <c r="E303" s="203"/>
      <c r="F303" s="203"/>
      <c r="G303" s="203"/>
      <c r="H303" s="203"/>
      <c r="I303" s="203"/>
      <c r="J303" s="203"/>
      <c r="K303" s="203"/>
      <c r="L303" s="203"/>
      <c r="M303" s="203"/>
      <c r="N303" s="203"/>
    </row>
    <row r="304" spans="2:14" ht="3" customHeight="1" x14ac:dyDescent="0.2">
      <c r="B304" s="28"/>
      <c r="C304" s="43"/>
      <c r="D304" s="29"/>
      <c r="E304" s="32"/>
      <c r="F304" s="29"/>
      <c r="G304" s="29"/>
      <c r="H304" s="29"/>
      <c r="I304" s="29"/>
      <c r="J304" s="29"/>
      <c r="K304" s="29"/>
      <c r="L304" s="39"/>
      <c r="M304" s="39"/>
    </row>
    <row r="305" spans="2:14" s="62" customFormat="1" ht="27" customHeight="1" x14ac:dyDescent="0.2">
      <c r="B305" s="148">
        <v>1</v>
      </c>
      <c r="C305" s="170" t="s">
        <v>533</v>
      </c>
      <c r="D305" s="170" t="s">
        <v>65</v>
      </c>
      <c r="E305" s="79" t="s">
        <v>534</v>
      </c>
      <c r="F305" s="107">
        <v>8000000</v>
      </c>
      <c r="G305" s="98">
        <v>1586206.6400000015</v>
      </c>
      <c r="H305" s="79" t="s">
        <v>252</v>
      </c>
      <c r="I305" s="79" t="s">
        <v>535</v>
      </c>
      <c r="J305" s="79" t="s">
        <v>536</v>
      </c>
      <c r="K305" s="79" t="s">
        <v>262</v>
      </c>
      <c r="L305" s="79">
        <v>120</v>
      </c>
      <c r="M305" s="79" t="s">
        <v>319</v>
      </c>
      <c r="N305" s="196"/>
    </row>
    <row r="306" spans="2:14" ht="3" customHeight="1" x14ac:dyDescent="0.2">
      <c r="B306" s="8"/>
      <c r="C306" s="9"/>
      <c r="D306" s="9"/>
      <c r="E306" s="11"/>
      <c r="F306" s="47"/>
      <c r="G306" s="48"/>
      <c r="H306" s="11"/>
      <c r="I306" s="9"/>
      <c r="J306" s="11"/>
      <c r="K306" s="11"/>
      <c r="L306" s="11"/>
      <c r="M306" s="11"/>
    </row>
    <row r="307" spans="2:14" s="63" customFormat="1" ht="30" customHeight="1" x14ac:dyDescent="0.2">
      <c r="B307" s="125" t="s">
        <v>551</v>
      </c>
      <c r="C307" s="72"/>
      <c r="D307" s="71"/>
      <c r="E307" s="71"/>
      <c r="F307" s="162">
        <f>SUM(F305:F305)</f>
        <v>8000000</v>
      </c>
      <c r="G307" s="162">
        <f>SUM(G305:G305)</f>
        <v>1586206.6400000015</v>
      </c>
      <c r="H307" s="73"/>
      <c r="I307" s="74"/>
      <c r="J307" s="74"/>
      <c r="K307" s="74"/>
      <c r="L307" s="74"/>
      <c r="M307" s="75"/>
      <c r="N307" s="75"/>
    </row>
    <row r="308" spans="2:14" ht="3" customHeight="1" x14ac:dyDescent="0.2">
      <c r="B308" s="119"/>
      <c r="C308" s="29"/>
      <c r="D308" s="29"/>
      <c r="E308" s="29"/>
      <c r="F308" s="29"/>
      <c r="G308" s="29"/>
      <c r="H308" s="39"/>
      <c r="I308" s="39"/>
      <c r="J308" s="39"/>
      <c r="K308" s="39"/>
      <c r="L308" s="39"/>
      <c r="M308" s="39"/>
    </row>
    <row r="309" spans="2:14" s="68" customFormat="1" ht="30" customHeight="1" x14ac:dyDescent="0.25">
      <c r="B309" s="117" t="s">
        <v>564</v>
      </c>
      <c r="C309" s="99"/>
      <c r="D309" s="85"/>
      <c r="E309" s="85"/>
      <c r="F309" s="100">
        <f>F215+F230+F301+F307</f>
        <v>7669036158.5307999</v>
      </c>
      <c r="G309" s="100">
        <f>G215+G230+G301+G307</f>
        <v>5322126220.8238935</v>
      </c>
      <c r="H309" s="100"/>
      <c r="I309" s="85"/>
      <c r="J309" s="85"/>
      <c r="K309" s="85"/>
      <c r="L309" s="85"/>
      <c r="M309" s="85"/>
      <c r="N309" s="85"/>
    </row>
    <row r="310" spans="2:14" ht="3" customHeight="1" x14ac:dyDescent="0.2">
      <c r="B310" s="28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</row>
    <row r="311" spans="2:14" x14ac:dyDescent="0.2">
      <c r="B311" s="124" t="s">
        <v>825</v>
      </c>
      <c r="C311" s="54"/>
      <c r="D311" s="50"/>
      <c r="E311" s="50"/>
      <c r="F311" s="51"/>
      <c r="G311" s="51"/>
      <c r="H311" s="52"/>
      <c r="I311" s="52"/>
      <c r="J311" s="52"/>
      <c r="K311" s="52"/>
      <c r="L311" s="52"/>
      <c r="M311" s="52"/>
    </row>
    <row r="312" spans="2:14" ht="3" customHeight="1" x14ac:dyDescent="0.2">
      <c r="B312" s="28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</row>
    <row r="313" spans="2:14" s="69" customFormat="1" ht="42" customHeight="1" x14ac:dyDescent="0.3">
      <c r="B313" s="126" t="s">
        <v>537</v>
      </c>
      <c r="C313" s="109"/>
      <c r="D313" s="108"/>
      <c r="E313" s="108"/>
      <c r="F313" s="110">
        <f>F74+F125+F309+F297</f>
        <v>34768248142.320801</v>
      </c>
      <c r="G313" s="110">
        <f>G74+G125+G309+G297</f>
        <v>27456374013.384251</v>
      </c>
      <c r="H313" s="110"/>
      <c r="I313" s="108"/>
      <c r="J313" s="108"/>
      <c r="K313" s="108"/>
      <c r="L313" s="108"/>
      <c r="M313" s="108"/>
      <c r="N313" s="108"/>
    </row>
    <row r="314" spans="2:14" x14ac:dyDescent="0.2">
      <c r="G314" s="127"/>
    </row>
    <row r="315" spans="2:14" x14ac:dyDescent="0.2">
      <c r="B315" s="53"/>
      <c r="G315" s="185"/>
    </row>
    <row r="316" spans="2:14" x14ac:dyDescent="0.2">
      <c r="B316" s="53"/>
      <c r="G316" s="128"/>
    </row>
    <row r="317" spans="2:14" x14ac:dyDescent="0.2">
      <c r="G317" s="128"/>
    </row>
    <row r="318" spans="2:14" x14ac:dyDescent="0.2">
      <c r="B318" s="53"/>
      <c r="F318" s="127"/>
      <c r="G318" s="128"/>
    </row>
    <row r="319" spans="2:14" x14ac:dyDescent="0.2">
      <c r="F319" s="127"/>
      <c r="G319" s="127"/>
    </row>
    <row r="320" spans="2:14" x14ac:dyDescent="0.2">
      <c r="F320" s="127"/>
      <c r="G320" s="202"/>
    </row>
    <row r="321" spans="2:7" x14ac:dyDescent="0.2">
      <c r="F321" s="127"/>
      <c r="G321" s="134"/>
    </row>
    <row r="322" spans="2:7" x14ac:dyDescent="0.2">
      <c r="F322" s="127"/>
      <c r="G322" s="134"/>
    </row>
    <row r="323" spans="2:7" x14ac:dyDescent="0.2">
      <c r="F323" s="127"/>
    </row>
    <row r="324" spans="2:7" x14ac:dyDescent="0.2">
      <c r="F324" s="127"/>
    </row>
    <row r="326" spans="2:7" x14ac:dyDescent="0.2">
      <c r="F326" s="134"/>
    </row>
    <row r="336" spans="2:7" x14ac:dyDescent="0.2">
      <c r="B336" s="53"/>
      <c r="G336" s="128"/>
    </row>
    <row r="337" spans="2:7" x14ac:dyDescent="0.2">
      <c r="B337" s="53"/>
      <c r="G337" s="128"/>
    </row>
    <row r="338" spans="2:7" x14ac:dyDescent="0.2">
      <c r="B338" s="53"/>
      <c r="G338" s="128"/>
    </row>
  </sheetData>
  <mergeCells count="73">
    <mergeCell ref="D26:J26"/>
    <mergeCell ref="D9:J10"/>
    <mergeCell ref="D11:J11"/>
    <mergeCell ref="K11:K12"/>
    <mergeCell ref="D13:J13"/>
    <mergeCell ref="D16:K16"/>
    <mergeCell ref="D17:J17"/>
    <mergeCell ref="D18:J18"/>
    <mergeCell ref="D19:J19"/>
    <mergeCell ref="D20:J20"/>
    <mergeCell ref="D22:J22"/>
    <mergeCell ref="D24:J24"/>
    <mergeCell ref="D28:J28"/>
    <mergeCell ref="D30:J30"/>
    <mergeCell ref="D32:J32"/>
    <mergeCell ref="D34:J34"/>
    <mergeCell ref="B38:C39"/>
    <mergeCell ref="D38:D39"/>
    <mergeCell ref="E38:E39"/>
    <mergeCell ref="F38:F39"/>
    <mergeCell ref="H38:H39"/>
    <mergeCell ref="I38:I39"/>
    <mergeCell ref="B36:R36"/>
    <mergeCell ref="B62:R62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B41:R41"/>
    <mergeCell ref="Q60:R60"/>
    <mergeCell ref="B96:C97"/>
    <mergeCell ref="D96:D97"/>
    <mergeCell ref="E96:E97"/>
    <mergeCell ref="F96:F97"/>
    <mergeCell ref="H96:H97"/>
    <mergeCell ref="Q72:R72"/>
    <mergeCell ref="Q74:R74"/>
    <mergeCell ref="B76:R76"/>
    <mergeCell ref="B88:N88"/>
    <mergeCell ref="B94:N94"/>
    <mergeCell ref="B288:N288"/>
    <mergeCell ref="B299:N299"/>
    <mergeCell ref="I129:I130"/>
    <mergeCell ref="J129:J130"/>
    <mergeCell ref="K129:K130"/>
    <mergeCell ref="L129:L130"/>
    <mergeCell ref="M129:M130"/>
    <mergeCell ref="N129:N130"/>
    <mergeCell ref="B129:C130"/>
    <mergeCell ref="D129:D130"/>
    <mergeCell ref="E129:E130"/>
    <mergeCell ref="F129:F130"/>
    <mergeCell ref="H129:H130"/>
    <mergeCell ref="B146:N146"/>
    <mergeCell ref="B217:N217"/>
    <mergeCell ref="B219:C219"/>
    <mergeCell ref="B232:M232"/>
    <mergeCell ref="B99:N99"/>
    <mergeCell ref="B106:N106"/>
    <mergeCell ref="D113:E113"/>
    <mergeCell ref="B117:N117"/>
    <mergeCell ref="B127:N127"/>
    <mergeCell ref="N96:N97"/>
    <mergeCell ref="I96:I97"/>
    <mergeCell ref="J96:J97"/>
    <mergeCell ref="K96:K97"/>
    <mergeCell ref="L96:L97"/>
    <mergeCell ref="M96:M97"/>
  </mergeCells>
  <pageMargins left="0.25" right="0.25" top="1.93" bottom="0.75" header="0.3" footer="0.3"/>
  <pageSetup scale="3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Abril </vt:lpstr>
      <vt:lpstr>'Abril '!Área_de_impresión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Obed Isai Santos Chavez</dc:creator>
  <cp:lastModifiedBy>Andres Fabian Muñiz Olivares</cp:lastModifiedBy>
  <cp:lastPrinted>2018-06-11T19:05:46Z</cp:lastPrinted>
  <dcterms:created xsi:type="dcterms:W3CDTF">2015-01-27T15:37:39Z</dcterms:created>
  <dcterms:modified xsi:type="dcterms:W3CDTF">2019-06-05T15:21:17Z</dcterms:modified>
</cp:coreProperties>
</file>