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_Muñiz\Desktop\DEUDA PUBLICA MENSUAL\Deuda Pública Mensual 2020\"/>
    </mc:Choice>
  </mc:AlternateContent>
  <bookViews>
    <workbookView xWindow="0" yWindow="0" windowWidth="19200" windowHeight="6300" activeTab="1"/>
  </bookViews>
  <sheets>
    <sheet name="Totales" sheetId="1" r:id="rId1"/>
    <sheet name="Deuda Directa" sheetId="2" r:id="rId2"/>
    <sheet name="Deuda Contingente" sheetId="3" r:id="rId3"/>
    <sheet name="Deuda OEP" sheetId="4" r:id="rId4"/>
  </sheets>
  <definedNames>
    <definedName name="_xlnm.Print_Area" localSheetId="0">Totales!$A$1:$E$28</definedName>
  </definedNames>
  <calcPr calcId="162913"/>
</workbook>
</file>

<file path=xl/calcChain.xml><?xml version="1.0" encoding="utf-8"?>
<calcChain xmlns="http://schemas.openxmlformats.org/spreadsheetml/2006/main">
  <c r="I2" i="2" l="1"/>
  <c r="H2" i="2"/>
  <c r="G2" i="2"/>
  <c r="F2" i="2"/>
  <c r="H11" i="2" l="1"/>
  <c r="H12" i="2"/>
  <c r="H13" i="2"/>
  <c r="H14" i="2"/>
  <c r="H15" i="2"/>
  <c r="H16" i="2"/>
  <c r="H10" i="2"/>
  <c r="H7" i="2"/>
  <c r="F93" i="4" l="1"/>
  <c r="F89" i="4"/>
  <c r="F87" i="4"/>
  <c r="F86" i="4"/>
  <c r="G74" i="4"/>
  <c r="H74" i="4" s="1"/>
  <c r="I1" i="4"/>
  <c r="H74" i="3"/>
  <c r="G71" i="3"/>
  <c r="H71" i="3" s="1"/>
  <c r="G68" i="3"/>
  <c r="G58" i="3"/>
  <c r="G52" i="3"/>
  <c r="H42" i="3"/>
  <c r="G23" i="3"/>
  <c r="H20" i="3"/>
  <c r="G15" i="3"/>
  <c r="I1" i="3"/>
  <c r="Q47" i="2"/>
  <c r="Q46" i="2"/>
  <c r="Q45" i="2"/>
  <c r="Q44" i="2"/>
  <c r="Q43" i="2"/>
  <c r="Q42" i="2"/>
  <c r="Q41" i="2"/>
  <c r="I40" i="2"/>
  <c r="H40" i="2"/>
  <c r="G40" i="2"/>
  <c r="F40" i="2"/>
  <c r="D12" i="1" s="1"/>
  <c r="D11" i="1" s="1"/>
  <c r="I36" i="2"/>
  <c r="H36" i="2"/>
  <c r="G36" i="2"/>
  <c r="F36" i="2"/>
  <c r="I33" i="2"/>
  <c r="H33" i="2"/>
  <c r="G33" i="2"/>
  <c r="F33" i="2"/>
  <c r="D9" i="1" s="1"/>
  <c r="I30" i="2"/>
  <c r="H30" i="2"/>
  <c r="G30" i="2"/>
  <c r="F30" i="2"/>
  <c r="H26" i="2"/>
  <c r="H25" i="2" s="1"/>
  <c r="G25" i="2"/>
  <c r="F25" i="2"/>
  <c r="G23" i="2"/>
  <c r="H23" i="2" s="1"/>
  <c r="Q22" i="2"/>
  <c r="H22" i="2"/>
  <c r="H18" i="2" s="1"/>
  <c r="G22" i="2"/>
  <c r="Q21" i="2"/>
  <c r="Q20" i="2"/>
  <c r="Q19" i="2"/>
  <c r="G18" i="2"/>
  <c r="F18" i="2"/>
  <c r="G7" i="2"/>
  <c r="I1" i="2"/>
  <c r="E25" i="1"/>
  <c r="D25" i="1"/>
  <c r="A25" i="1"/>
  <c r="E24" i="1"/>
  <c r="D24" i="1"/>
  <c r="A24" i="1"/>
  <c r="D23" i="1"/>
  <c r="A23" i="1"/>
  <c r="D22" i="1"/>
  <c r="A22" i="1"/>
  <c r="E21" i="1"/>
  <c r="D21" i="1"/>
  <c r="A21" i="1"/>
  <c r="D20" i="1"/>
  <c r="D19" i="1" s="1"/>
  <c r="A20" i="1"/>
  <c r="D17" i="1"/>
  <c r="A17" i="1"/>
  <c r="D16" i="1"/>
  <c r="A16" i="1"/>
  <c r="D15" i="1"/>
  <c r="D14" i="1" s="1"/>
  <c r="A15" i="1"/>
  <c r="E12" i="1"/>
  <c r="A12" i="1"/>
  <c r="E11" i="1"/>
  <c r="A11" i="1"/>
  <c r="E10" i="1"/>
  <c r="D10" i="1"/>
  <c r="A10" i="1"/>
  <c r="E9" i="1"/>
  <c r="A9" i="1"/>
  <c r="E8" i="1"/>
  <c r="D8" i="1"/>
  <c r="A8" i="1"/>
  <c r="D7" i="1"/>
  <c r="A7" i="1"/>
  <c r="D6" i="1"/>
  <c r="A6" i="1"/>
  <c r="D5" i="1"/>
  <c r="A5" i="1"/>
  <c r="E3" i="1"/>
  <c r="C1" i="1"/>
  <c r="D4" i="1" l="1"/>
  <c r="D27" i="1" s="1"/>
  <c r="I18" i="2"/>
  <c r="E6" i="1" s="1"/>
  <c r="E16" i="1"/>
  <c r="I25" i="2"/>
  <c r="E7" i="1" s="1"/>
  <c r="E20" i="1"/>
  <c r="E17" i="1"/>
  <c r="E5" i="1"/>
  <c r="E15" i="1"/>
  <c r="E23" i="1"/>
  <c r="E22" i="1" s="1"/>
  <c r="E4" i="1" l="1"/>
  <c r="E14" i="1"/>
  <c r="E19" i="1"/>
  <c r="E27" i="1" l="1"/>
</calcChain>
</file>

<file path=xl/sharedStrings.xml><?xml version="1.0" encoding="utf-8"?>
<sst xmlns="http://schemas.openxmlformats.org/spreadsheetml/2006/main" count="1818" uniqueCount="1024">
  <si>
    <t>Monto del Crédito</t>
  </si>
  <si>
    <t>Deuda Directa</t>
  </si>
  <si>
    <t>Deuda Contingente</t>
  </si>
  <si>
    <t>Deuda de Otros Entes Públicos</t>
  </si>
  <si>
    <t>Total de Deuda en el Registro Estatal de Obligaciones de los Entes Públicos del Estado de Jalisco y sus Municipios</t>
  </si>
  <si>
    <t>No. Inscripción SHCP</t>
  </si>
  <si>
    <t>No. Inscripción Estatal</t>
  </si>
  <si>
    <t>Institución Crediticia</t>
  </si>
  <si>
    <t>Objeto de Aplicación</t>
  </si>
  <si>
    <t>Fecha de Contratación</t>
  </si>
  <si>
    <t>Monto Contratado</t>
  </si>
  <si>
    <t>Monto Dispuesto</t>
  </si>
  <si>
    <t>En proceso de Disposición</t>
  </si>
  <si>
    <t>Responsable de la Autorización: Decreto</t>
  </si>
  <si>
    <t>Tasa de Interés Aplicable Vigente</t>
  </si>
  <si>
    <t>Cobertura</t>
  </si>
  <si>
    <t>Plazo Vencimiento
(Meses)</t>
  </si>
  <si>
    <t>Fecha de Vencimiento</t>
  </si>
  <si>
    <t>Fuente de Pago</t>
  </si>
  <si>
    <t>% afectado de la Fuente de Pago (100%)</t>
  </si>
  <si>
    <t>% afectado de la Fuente de Pago (78%)</t>
  </si>
  <si>
    <t>Calificación HR Ratings</t>
  </si>
  <si>
    <t xml:space="preserve">Calificación Fitch Ratings </t>
  </si>
  <si>
    <t xml:space="preserve">Calificación Moody´s </t>
  </si>
  <si>
    <t>Financimientos de Largo Plazo del Gobierno del Estado con la Banca Comercial</t>
  </si>
  <si>
    <t xml:space="preserve">P14-0819019 </t>
  </si>
  <si>
    <t>016/2019</t>
  </si>
  <si>
    <t xml:space="preserve">Banco Mercantil del Norte, S.A, Institución de Banca Múltiple, Grupo Financiero Banorte (Banorte) </t>
  </si>
  <si>
    <t>Refinanciamiento</t>
  </si>
  <si>
    <t>JUL 26-2019</t>
  </si>
  <si>
    <t>27248/LXII/19</t>
  </si>
  <si>
    <t>TIIE28 + 0.30%</t>
  </si>
  <si>
    <t>Swap de TIIE28 = 7.1500%</t>
  </si>
  <si>
    <t xml:space="preserve">7,300 días    </t>
  </si>
  <si>
    <t>FGP</t>
  </si>
  <si>
    <t>HR AAA (E)</t>
  </si>
  <si>
    <t>Aaa.mx</t>
  </si>
  <si>
    <t xml:space="preserve">P14-0819023 </t>
  </si>
  <si>
    <t>024/2019</t>
  </si>
  <si>
    <t xml:space="preserve">Banco Santander México, S.A., Institución de Banca Múltiple, Grupo Financiero Santander México (Santander) </t>
  </si>
  <si>
    <t>JUL 29-2019</t>
  </si>
  <si>
    <t>TIIE28 +  0.30%</t>
  </si>
  <si>
    <t>P14-0819022</t>
  </si>
  <si>
    <t>017/2019</t>
  </si>
  <si>
    <t>BBVA Bancomer, Intitución de Banca Múltiple, Grupo Financiero BBVA Bancomer (Bancomer)</t>
  </si>
  <si>
    <t>TIIE28 +  0.37%</t>
  </si>
  <si>
    <t>AAA (mex)</t>
  </si>
  <si>
    <t xml:space="preserve">P14-0819021 </t>
  </si>
  <si>
    <t>018/2019</t>
  </si>
  <si>
    <t>TIIE28 +  0.39%</t>
  </si>
  <si>
    <t>A14-0819008</t>
  </si>
  <si>
    <t>020/2019</t>
  </si>
  <si>
    <t xml:space="preserve">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 </t>
  </si>
  <si>
    <t>FAFEF</t>
  </si>
  <si>
    <t>P14-0320028</t>
  </si>
  <si>
    <t>005/2020</t>
  </si>
  <si>
    <t>ENE 24-2020</t>
  </si>
  <si>
    <t>TIIE28 + 0.23%</t>
  </si>
  <si>
    <t>P14-0320027</t>
  </si>
  <si>
    <t>006/2020</t>
  </si>
  <si>
    <t xml:space="preserve">Banco Nacional de México, S.A., Integrante del Grupo Financiero Citi Banamex </t>
  </si>
  <si>
    <t>TIIE28 + 0.25%</t>
  </si>
  <si>
    <t>Financimientos de Largo Plazo del Gobierno del Estado con la Banca de Desarrollo</t>
  </si>
  <si>
    <t>P14-0416021</t>
  </si>
  <si>
    <t>002/2016</t>
  </si>
  <si>
    <t xml:space="preserve">Banobras Nacional de Obras y Servicios Públicos, S.N.C. Institución de Banca de Desarrollo </t>
  </si>
  <si>
    <t>Adquisición de 12 vagones para Línea 1 (SITEUR)</t>
  </si>
  <si>
    <t>MAR 18-2016</t>
  </si>
  <si>
    <t>Disposición 1) TIIE+ 0.17%
Disposición 2) TIIE+ 0.53%</t>
  </si>
  <si>
    <t xml:space="preserve"> JUL-2036</t>
  </si>
  <si>
    <t>P14-0819018</t>
  </si>
  <si>
    <t>022/2019</t>
  </si>
  <si>
    <t>TIIE28 + 0.40%</t>
  </si>
  <si>
    <t xml:space="preserve">P14-0819020 </t>
  </si>
  <si>
    <t>023/2019</t>
  </si>
  <si>
    <t>TIIE28 + 0.45%</t>
  </si>
  <si>
    <t>P14-0819024</t>
  </si>
  <si>
    <t>021/2019</t>
  </si>
  <si>
    <t>Construcción, Reconstrucción y Modernización de Tramos Carreteros en el Estado, y el Proyecto denominado "Sistema Integrado de Transporte Colectivo Peribús"</t>
  </si>
  <si>
    <t xml:space="preserve"> TIIE + 0.34%</t>
  </si>
  <si>
    <t>A14-0819007</t>
  </si>
  <si>
    <t>019/2019</t>
  </si>
  <si>
    <t>Sistema Integrado de Transporte Colectivo Peribús</t>
  </si>
  <si>
    <t>TIIE+0.34%</t>
  </si>
  <si>
    <t>Financimientos de Corto Plazo del Gobierno del Estado con la Banca Comercial</t>
  </si>
  <si>
    <t>Q14-0420053</t>
  </si>
  <si>
    <t>009/2020</t>
  </si>
  <si>
    <t xml:space="preserve">BBVA Bancomer, Intitución de Banca Múltiple, Grupo Financiero BBVA Bancomer (Bancomer) </t>
  </si>
  <si>
    <t xml:space="preserve">Cubrir necesidades de corto plazo, entendiendo dichas necesidades como insuficiencia de liquidez de carácter temporal, en terminos del articulo 31 de la Ley de Disciplina Financiera de las Entidades Federativas y los Municipios. </t>
  </si>
  <si>
    <t>Mar 18-2020</t>
  </si>
  <si>
    <t xml:space="preserve">No aplica </t>
  </si>
  <si>
    <t>TIIE +0.22%</t>
  </si>
  <si>
    <t>365 días</t>
  </si>
  <si>
    <t>Ingresos propios</t>
  </si>
  <si>
    <t>Q14-0520070</t>
  </si>
  <si>
    <t>010/2020</t>
  </si>
  <si>
    <t>Abril 27-2020</t>
  </si>
  <si>
    <t>TIIE +0.75%</t>
  </si>
  <si>
    <t>Q14-0520071</t>
  </si>
  <si>
    <t>011/2020</t>
  </si>
  <si>
    <t>TIIE +0.80%</t>
  </si>
  <si>
    <t>Proyectos de Inversión y Prestación de Servicios</t>
  </si>
  <si>
    <t>Obra Pública Financiada</t>
  </si>
  <si>
    <t>Adquisiciones contraídas a largo plazo</t>
  </si>
  <si>
    <t>Otros compromisos u obligaciones a largo plazo</t>
  </si>
  <si>
    <t>Bonos Cupón Cero</t>
  </si>
  <si>
    <t>P14-0712095</t>
  </si>
  <si>
    <t>017/2012</t>
  </si>
  <si>
    <t>Proyectos de Inversión Pública</t>
  </si>
  <si>
    <t>JUN 20-2012</t>
  </si>
  <si>
    <t>Disposición 1) Fija: 8.11%
Disppsición 2) Fija: 7.92%
Disposición 3) Fija: 7.95%
Disposición 4) Fija: 7.56%
Disposición 5) Fija: 7.12%
Disposición 6) Fija: 8.71%</t>
  </si>
  <si>
    <t xml:space="preserve"> AGO-2032</t>
  </si>
  <si>
    <t>P14-0712103</t>
  </si>
  <si>
    <t>026/2012</t>
  </si>
  <si>
    <t>JUN 29-2012</t>
  </si>
  <si>
    <t>Fija: 8.25%</t>
  </si>
  <si>
    <t>P14-1013128</t>
  </si>
  <si>
    <t>039/2013</t>
  </si>
  <si>
    <t>Daños ocasionados por huracán "Jova"</t>
  </si>
  <si>
    <t>SEP 23-2013</t>
  </si>
  <si>
    <t>24448/LX/13</t>
  </si>
  <si>
    <t>Disposición 1) Fija: 8.52%
Disposición 2) Fija: 8.67%
Disposición 3) Fija: 8.49%
Disposición 4) Fija: 8.48%
Disposición 5) Fija: 8.44%
Disposición 6) Fija: 8.20%
Disposición 7) Fija: 7.99%
Disposición 8) Fija: 7.81%
Disposición 9) Fija: 7.82%
   Disposición 10) Fija:7.88%
  Disposición 11) Fija: 8.05%
  Disposición 12) Fija: 7.72%
  Disposición 13) Fija: 7.46%
  Disposición 14) Fija: 8.04%</t>
  </si>
  <si>
    <t xml:space="preserve"> DIC-2033</t>
  </si>
  <si>
    <t>P14-0814122</t>
  </si>
  <si>
    <t>022/2014</t>
  </si>
  <si>
    <t>Daños ocasionados por huracán "Manuel"</t>
  </si>
  <si>
    <t xml:space="preserve"> JUL 29-2014</t>
  </si>
  <si>
    <t>24863/LX/14</t>
  </si>
  <si>
    <t>Disposición 1) Fija: 7.94%
Disposición 2) Fija: 7.76%
Disposición 3) Fija: 8.14%
Disposición 4) Fija: 7.64% 
Disposición 5) Fija: 7.71%</t>
  </si>
  <si>
    <t xml:space="preserve"> OCT-2034</t>
  </si>
  <si>
    <t>P14-1214238</t>
  </si>
  <si>
    <t>038/2014</t>
  </si>
  <si>
    <t>Implementación del Nuevo Sistema de Justicia Penal (Juicios Orales)</t>
  </si>
  <si>
    <t xml:space="preserve"> DIC 11-2014</t>
  </si>
  <si>
    <t>24862/LX/14</t>
  </si>
  <si>
    <t>Disposición 1) Fija: 7.99%
Disposición 2) Fija: 8.10%
Disposición 3) Fija: 8.13%</t>
  </si>
  <si>
    <t xml:space="preserve"> ENE-2035</t>
  </si>
  <si>
    <t>P14-0416020</t>
  </si>
  <si>
    <t>001/2016</t>
  </si>
  <si>
    <t>DIC 28-2015</t>
  </si>
  <si>
    <t xml:space="preserve">Disposición 1) Fija: 8.46%
Disposición 2) Fija: 9.01% </t>
  </si>
  <si>
    <t xml:space="preserve"> JUN-2036</t>
  </si>
  <si>
    <t>P14-0916041</t>
  </si>
  <si>
    <t>057/2016</t>
  </si>
  <si>
    <t>AGO 12-2016</t>
  </si>
  <si>
    <t>Disposición 1) Fija: 8.78%</t>
  </si>
  <si>
    <t xml:space="preserve"> NOV-2036</t>
  </si>
  <si>
    <t>FGP: Fondo General de Participaciones</t>
  </si>
  <si>
    <t>FAFEF: Fondo de Aportaciones para el Fortalecimiento de las Entidades Federativas</t>
  </si>
  <si>
    <t>Ente Público</t>
  </si>
  <si>
    <t>% afectado de la Fuente de Pago</t>
  </si>
  <si>
    <t>Garantía del Estado</t>
  </si>
  <si>
    <t>Avales a OPD</t>
  </si>
  <si>
    <t>P14-0816037</t>
  </si>
  <si>
    <t>050/2016</t>
  </si>
  <si>
    <t>SIAPA</t>
  </si>
  <si>
    <t xml:space="preserve">Banorte </t>
  </si>
  <si>
    <t>JUL 21-2016</t>
  </si>
  <si>
    <t>25528 y 25801</t>
  </si>
  <si>
    <t>TIIE+0.85</t>
  </si>
  <si>
    <t xml:space="preserve">CAP 9.00%
</t>
  </si>
  <si>
    <t>0.59% del FGP</t>
  </si>
  <si>
    <t>P14-1016044</t>
  </si>
  <si>
    <t>054/2016</t>
  </si>
  <si>
    <t>Banamex</t>
  </si>
  <si>
    <t>AGO 17-2016</t>
  </si>
  <si>
    <t>TIIE+0.59</t>
  </si>
  <si>
    <t xml:space="preserve"> AGO-2036</t>
  </si>
  <si>
    <t>1.07% del FGP</t>
  </si>
  <si>
    <t>098/2008</t>
  </si>
  <si>
    <t>016/2008</t>
  </si>
  <si>
    <t>Banobras</t>
  </si>
  <si>
    <t>MAY 6-2008</t>
  </si>
  <si>
    <t>TIIE + 0.29%</t>
  </si>
  <si>
    <t xml:space="preserve"> JUN-2031</t>
  </si>
  <si>
    <t>2.30% del FGP</t>
  </si>
  <si>
    <t>269/2009</t>
  </si>
  <si>
    <t>030/2009</t>
  </si>
  <si>
    <t>CEA</t>
  </si>
  <si>
    <t>JUL 23-2009</t>
  </si>
  <si>
    <t>21540 Y 22585</t>
  </si>
  <si>
    <t>TIIE + 2.00%</t>
  </si>
  <si>
    <t>0.15% del FGP</t>
  </si>
  <si>
    <t>451/2010</t>
  </si>
  <si>
    <t>051/2010</t>
  </si>
  <si>
    <t>NOV 19-2010</t>
  </si>
  <si>
    <t>22585 Y 23166</t>
  </si>
  <si>
    <t>TIIE + 2.31%</t>
  </si>
  <si>
    <t>0.60% del FGP</t>
  </si>
  <si>
    <t>Avales a Municipios con la Banca Comercial</t>
  </si>
  <si>
    <t>273/2011</t>
  </si>
  <si>
    <t>036/2011</t>
  </si>
  <si>
    <t>Jamay</t>
  </si>
  <si>
    <t>Banco del Bajío</t>
  </si>
  <si>
    <t>ENE 28-2011</t>
  </si>
  <si>
    <t>AGO 12-2010</t>
  </si>
  <si>
    <t>TIIE + 2.30%</t>
  </si>
  <si>
    <t xml:space="preserve"> SEP-2021</t>
  </si>
  <si>
    <t>Línea de Crédito Global Municipal (LCGM)</t>
  </si>
  <si>
    <t>Hasta 117.5 mdp mensuales para todos los créditos de la LCGM</t>
  </si>
  <si>
    <t>P14-0518035</t>
  </si>
  <si>
    <t>036/2017</t>
  </si>
  <si>
    <t>Acatlán de Juárez</t>
  </si>
  <si>
    <t>OCT 27-2017</t>
  </si>
  <si>
    <t>TIIE+1.31%</t>
  </si>
  <si>
    <t xml:space="preserve">5,479 días   </t>
  </si>
  <si>
    <t xml:space="preserve"> ABRI-2033</t>
  </si>
  <si>
    <t>FGP Y FFM</t>
  </si>
  <si>
    <t>P14-1216084</t>
  </si>
  <si>
    <t xml:space="preserve">011/2016 </t>
  </si>
  <si>
    <t>Ahualulco de Mercado</t>
  </si>
  <si>
    <t>DIC 09-2016</t>
  </si>
  <si>
    <t>TIIE+1.51%</t>
  </si>
  <si>
    <t xml:space="preserve">7,305 días     </t>
  </si>
  <si>
    <t xml:space="preserve"> JUN-2037</t>
  </si>
  <si>
    <t>P14-1019051</t>
  </si>
  <si>
    <t>010/2019</t>
  </si>
  <si>
    <t>Ameca</t>
  </si>
  <si>
    <t>JUL 01-2019</t>
  </si>
  <si>
    <t>TIIE+ 1.31%</t>
  </si>
  <si>
    <t xml:space="preserve"> SEP-2034</t>
  </si>
  <si>
    <t>P14-1216059</t>
  </si>
  <si>
    <t xml:space="preserve">005/2016 </t>
  </si>
  <si>
    <t>Arandas</t>
  </si>
  <si>
    <t>TIIE+1.20%</t>
  </si>
  <si>
    <t xml:space="preserve">3,652 días    </t>
  </si>
  <si>
    <t xml:space="preserve"> JUN-2027</t>
  </si>
  <si>
    <t>P14-0420034</t>
  </si>
  <si>
    <t>003/2020</t>
  </si>
  <si>
    <t>Atengo</t>
  </si>
  <si>
    <t>DIC 20-2019</t>
  </si>
  <si>
    <t>3,652 días</t>
  </si>
  <si>
    <t>P14-1118118</t>
  </si>
  <si>
    <t>015/2017</t>
  </si>
  <si>
    <t>Atenguillo</t>
  </si>
  <si>
    <t>AGO 18-2017</t>
  </si>
  <si>
    <t xml:space="preserve"> FEB-2033</t>
  </si>
  <si>
    <t>P14-1019052</t>
  </si>
  <si>
    <t>004/2019</t>
  </si>
  <si>
    <t>Autlán de Navarro</t>
  </si>
  <si>
    <t>MAR 19-2019</t>
  </si>
  <si>
    <t>P14-0520047</t>
  </si>
  <si>
    <t>002/2020</t>
  </si>
  <si>
    <t>DIC 12-2019</t>
  </si>
  <si>
    <t>P14-1216058</t>
  </si>
  <si>
    <t xml:space="preserve">006/2016 </t>
  </si>
  <si>
    <t>Cabo Corrientes</t>
  </si>
  <si>
    <t xml:space="preserve">5,478 días     </t>
  </si>
  <si>
    <t xml:space="preserve"> JUN-2032</t>
  </si>
  <si>
    <t>P14-1216060</t>
  </si>
  <si>
    <t xml:space="preserve">Casimiro Castillo </t>
  </si>
  <si>
    <t>P14-1119055</t>
  </si>
  <si>
    <t>029/2019</t>
  </si>
  <si>
    <t>SEP 19-2019</t>
  </si>
  <si>
    <t>TIIE+ 1.20%</t>
  </si>
  <si>
    <t>3,653 días</t>
  </si>
  <si>
    <t xml:space="preserve"> MAR-2030</t>
  </si>
  <si>
    <t>P14-0917053</t>
  </si>
  <si>
    <t>012/2017</t>
  </si>
  <si>
    <t>Chapala</t>
  </si>
  <si>
    <t>MAY-18-2017</t>
  </si>
  <si>
    <t xml:space="preserve"> NOV-2037</t>
  </si>
  <si>
    <t>P14-0518031</t>
  </si>
  <si>
    <t>022/2017</t>
  </si>
  <si>
    <t>Cocula</t>
  </si>
  <si>
    <t>SEP 07-2017</t>
  </si>
  <si>
    <t xml:space="preserve"> FEB-2038</t>
  </si>
  <si>
    <t>P14-0518040</t>
  </si>
  <si>
    <t>010/2018</t>
  </si>
  <si>
    <t>ABR 19-2018</t>
  </si>
  <si>
    <t xml:space="preserve">3,653 días   </t>
  </si>
  <si>
    <t xml:space="preserve"> OCT-2028</t>
  </si>
  <si>
    <t>P14-1117073</t>
  </si>
  <si>
    <t>027/2017</t>
  </si>
  <si>
    <t xml:space="preserve">Colotlán </t>
  </si>
  <si>
    <t>SEP 11-2017</t>
  </si>
  <si>
    <t xml:space="preserve"> FEB-2028</t>
  </si>
  <si>
    <t>P14-0518044</t>
  </si>
  <si>
    <t>006/2018</t>
  </si>
  <si>
    <t>MAR 23-2018</t>
  </si>
  <si>
    <t xml:space="preserve"> SEP-2028</t>
  </si>
  <si>
    <t>P14-1117078</t>
  </si>
  <si>
    <t>005/2017</t>
  </si>
  <si>
    <t>Cuautitlán de García Barragán</t>
  </si>
  <si>
    <t>MAR 24-2017</t>
  </si>
  <si>
    <t>P14-0518055</t>
  </si>
  <si>
    <t>005/2018</t>
  </si>
  <si>
    <t>Cuquío</t>
  </si>
  <si>
    <t>P14-1117070</t>
  </si>
  <si>
    <t>016/2017</t>
  </si>
  <si>
    <t>Ixtlahuacán de los Membrillos</t>
  </si>
  <si>
    <t>AGO 24-2017</t>
  </si>
  <si>
    <t>P14-1216080</t>
  </si>
  <si>
    <t xml:space="preserve">002/2016 </t>
  </si>
  <si>
    <t>Ixtlahuacán del Río</t>
  </si>
  <si>
    <t>P14-0518052</t>
  </si>
  <si>
    <t>017/2017</t>
  </si>
  <si>
    <t>Jocotepec</t>
  </si>
  <si>
    <t>AGO 28-2017</t>
  </si>
  <si>
    <t>P14-1118115</t>
  </si>
  <si>
    <t>013/2018</t>
  </si>
  <si>
    <t>OCT 31-2018</t>
  </si>
  <si>
    <t xml:space="preserve"> ABRI-2029</t>
  </si>
  <si>
    <t>P14-1216062</t>
  </si>
  <si>
    <t xml:space="preserve">004/2016 </t>
  </si>
  <si>
    <t>Juchitlán</t>
  </si>
  <si>
    <t>P14-0518049</t>
  </si>
  <si>
    <t>034/2017</t>
  </si>
  <si>
    <t>La Barca</t>
  </si>
  <si>
    <t>OCT 10-2017</t>
  </si>
  <si>
    <t xml:space="preserve"> MAR-2033</t>
  </si>
  <si>
    <t>P14-1216057</t>
  </si>
  <si>
    <t xml:space="preserve">015/2016 </t>
  </si>
  <si>
    <t xml:space="preserve">La Huerta </t>
  </si>
  <si>
    <t>P14-0518034</t>
  </si>
  <si>
    <t>008/2018</t>
  </si>
  <si>
    <t>MAY-23-2017</t>
  </si>
  <si>
    <t xml:space="preserve"> SEB-2028</t>
  </si>
  <si>
    <t>P14-1117076</t>
  </si>
  <si>
    <t>025/2017</t>
  </si>
  <si>
    <t>La Manzanilla de la Paz</t>
  </si>
  <si>
    <t>SEP 08-2017</t>
  </si>
  <si>
    <t>TIIE+1.21%</t>
  </si>
  <si>
    <t xml:space="preserve">1,826 días    </t>
  </si>
  <si>
    <t xml:space="preserve"> FEB-2023</t>
  </si>
  <si>
    <t>P14-0518050</t>
  </si>
  <si>
    <t>030/2017</t>
  </si>
  <si>
    <t>Magdalena</t>
  </si>
  <si>
    <t>OCT 05-2017</t>
  </si>
  <si>
    <t xml:space="preserve">1,826 días   </t>
  </si>
  <si>
    <t xml:space="preserve"> MAR-2023</t>
  </si>
  <si>
    <t>P14-1216061</t>
  </si>
  <si>
    <t>020/2016</t>
  </si>
  <si>
    <t>Ocotlán</t>
  </si>
  <si>
    <t>P14-0320026</t>
  </si>
  <si>
    <t>007/2020</t>
  </si>
  <si>
    <t>Pihuamo</t>
  </si>
  <si>
    <t>TIIE+1.25%</t>
  </si>
  <si>
    <t>1,095 días</t>
  </si>
  <si>
    <t>JUN-2023.</t>
  </si>
  <si>
    <t>P14-1218132</t>
  </si>
  <si>
    <t>032/2017</t>
  </si>
  <si>
    <t>Poncitlán</t>
  </si>
  <si>
    <t>SEP 22-2017</t>
  </si>
  <si>
    <t>P14-1217132</t>
  </si>
  <si>
    <t>038/2017</t>
  </si>
  <si>
    <t xml:space="preserve">Puerto Vallarta </t>
  </si>
  <si>
    <t>NOV 14-2017</t>
  </si>
  <si>
    <t xml:space="preserve"> ABR-2028</t>
  </si>
  <si>
    <t>P14-0219005</t>
  </si>
  <si>
    <t>023/2018</t>
  </si>
  <si>
    <t>DIC 24-2018</t>
  </si>
  <si>
    <t xml:space="preserve">1,096 días   </t>
  </si>
  <si>
    <t xml:space="preserve"> JUN-2022</t>
  </si>
  <si>
    <t>P14-1117077</t>
  </si>
  <si>
    <t>026/2017</t>
  </si>
  <si>
    <t>San Julián</t>
  </si>
  <si>
    <t>P14-1117079</t>
  </si>
  <si>
    <t>003/2017</t>
  </si>
  <si>
    <t>San Marcos</t>
  </si>
  <si>
    <t>MAR 09-2017</t>
  </si>
  <si>
    <t>P14-1217081</t>
  </si>
  <si>
    <t>021/2017</t>
  </si>
  <si>
    <t>San Martín Hidalgo</t>
  </si>
  <si>
    <t>SEP 06-2017</t>
  </si>
  <si>
    <t>P14-0917047</t>
  </si>
  <si>
    <t>007/2017</t>
  </si>
  <si>
    <t>Sayula</t>
  </si>
  <si>
    <t>MAY-15-2017</t>
  </si>
  <si>
    <t xml:space="preserve"> OCT-2032</t>
  </si>
  <si>
    <t>P14-1117075</t>
  </si>
  <si>
    <t>035/2017</t>
  </si>
  <si>
    <t>P14-1216081</t>
  </si>
  <si>
    <t xml:space="preserve">010/2016 </t>
  </si>
  <si>
    <t>Tala</t>
  </si>
  <si>
    <t>P14-0819016</t>
  </si>
  <si>
    <t>021/2018</t>
  </si>
  <si>
    <t>Tamazula de Gordiano</t>
  </si>
  <si>
    <t xml:space="preserve">3,653 días    </t>
  </si>
  <si>
    <t xml:space="preserve"> JUN-2029</t>
  </si>
  <si>
    <t>P14-0518051</t>
  </si>
  <si>
    <t>007/2018</t>
  </si>
  <si>
    <t xml:space="preserve">Tapalpa </t>
  </si>
  <si>
    <t>MAR-23-2018</t>
  </si>
  <si>
    <t xml:space="preserve"> SEP-2038</t>
  </si>
  <si>
    <t>P14-0819025</t>
  </si>
  <si>
    <t>007/2019</t>
  </si>
  <si>
    <t>Tapalpa</t>
  </si>
  <si>
    <t>JUN 24-2019</t>
  </si>
  <si>
    <t xml:space="preserve"> DIC-2029</t>
  </si>
  <si>
    <t>P14-1117072</t>
  </si>
  <si>
    <t>033/2017</t>
  </si>
  <si>
    <t>Teocaltiche</t>
  </si>
  <si>
    <t>P14-1118099</t>
  </si>
  <si>
    <t>001/2017</t>
  </si>
  <si>
    <t>Teocuitatlán de Corona</t>
  </si>
  <si>
    <t>FEB 27-2017</t>
  </si>
  <si>
    <t>P14-0917050</t>
  </si>
  <si>
    <t>009/2017</t>
  </si>
  <si>
    <t>Tepatitlán de Morelos</t>
  </si>
  <si>
    <t xml:space="preserve"> NOV-2032</t>
  </si>
  <si>
    <t>P14-0519010</t>
  </si>
  <si>
    <t>024/2018</t>
  </si>
  <si>
    <t>Tequila</t>
  </si>
  <si>
    <t xml:space="preserve"> JUN-2034</t>
  </si>
  <si>
    <t>P14-0718062</t>
  </si>
  <si>
    <t>019/2017</t>
  </si>
  <si>
    <t>Teuchitlán</t>
  </si>
  <si>
    <t>P14-0718067</t>
  </si>
  <si>
    <t>043/2017</t>
  </si>
  <si>
    <t>OCT 30-2017</t>
  </si>
  <si>
    <t xml:space="preserve"> ABR-2023</t>
  </si>
  <si>
    <t>P14-0219004</t>
  </si>
  <si>
    <t>014/2018</t>
  </si>
  <si>
    <t>Tlajomulco de Zúñiga</t>
  </si>
  <si>
    <t>OCT 22-2018</t>
  </si>
  <si>
    <t xml:space="preserve"> ENE-2029</t>
  </si>
  <si>
    <t>P14-1117074</t>
  </si>
  <si>
    <t>018/2017</t>
  </si>
  <si>
    <t>Tonaya</t>
  </si>
  <si>
    <t>P14-0917057</t>
  </si>
  <si>
    <t>011/2017</t>
  </si>
  <si>
    <t>Tonila</t>
  </si>
  <si>
    <t xml:space="preserve"> NOV-2027</t>
  </si>
  <si>
    <t>P14-0917054</t>
  </si>
  <si>
    <t>008/2017</t>
  </si>
  <si>
    <t>Tuxcueca</t>
  </si>
  <si>
    <t xml:space="preserve"> OCT-2037</t>
  </si>
  <si>
    <t>P14-0318016</t>
  </si>
  <si>
    <t>042/2017</t>
  </si>
  <si>
    <t>Tuxpan</t>
  </si>
  <si>
    <t>NOV 22-2017</t>
  </si>
  <si>
    <t xml:space="preserve"> MAY-2028</t>
  </si>
  <si>
    <t>P14-0418025</t>
  </si>
  <si>
    <t>028/2017</t>
  </si>
  <si>
    <t>Villa Guerrero</t>
  </si>
  <si>
    <t>AGO 30-2017</t>
  </si>
  <si>
    <t>P14-0917049</t>
  </si>
  <si>
    <t>010/2017</t>
  </si>
  <si>
    <t>Villa Hidalgo</t>
  </si>
  <si>
    <t>P14-1219075</t>
  </si>
  <si>
    <t>030-2019</t>
  </si>
  <si>
    <t xml:space="preserve">Villa Purificación
</t>
  </si>
  <si>
    <t>P14-1117071</t>
  </si>
  <si>
    <t>037/2017</t>
  </si>
  <si>
    <t>Yahualica de González Gallo</t>
  </si>
  <si>
    <t>P14-0718072</t>
  </si>
  <si>
    <t>020/2017</t>
  </si>
  <si>
    <t>Zapotiltic</t>
  </si>
  <si>
    <t>P14-0220021</t>
  </si>
  <si>
    <t>004/2020</t>
  </si>
  <si>
    <t>Zapopan</t>
  </si>
  <si>
    <t xml:space="preserve">5,478 días   </t>
  </si>
  <si>
    <t xml:space="preserve">JUN-2035. </t>
  </si>
  <si>
    <t>P14-0418030</t>
  </si>
  <si>
    <t>041/2017</t>
  </si>
  <si>
    <t>Zapotitlán de Vadillo</t>
  </si>
  <si>
    <t>P14-1216063</t>
  </si>
  <si>
    <t xml:space="preserve">009/2016 </t>
  </si>
  <si>
    <t>Zapotlán El Grande</t>
  </si>
  <si>
    <t>TIIE+1.05%</t>
  </si>
  <si>
    <t>P14-0220019</t>
  </si>
  <si>
    <t>001/2020</t>
  </si>
  <si>
    <t>DIC 27-2019</t>
  </si>
  <si>
    <t>JUN- 2040.</t>
  </si>
  <si>
    <t xml:space="preserve">FFM: Fondo de Fomento Municipal 
</t>
  </si>
  <si>
    <t>Municipio</t>
  </si>
  <si>
    <t>Responsable de la Autorización: Ayuntamiento</t>
  </si>
  <si>
    <t>Financiamiento de Municipios a Largo Plazo</t>
  </si>
  <si>
    <t>P14-0213009</t>
  </si>
  <si>
    <t>045/2012</t>
  </si>
  <si>
    <t>BANSÍ</t>
  </si>
  <si>
    <t>NOV 22-2012</t>
  </si>
  <si>
    <t>OCT 12-2012</t>
  </si>
  <si>
    <t>TIIE + 6.00%</t>
  </si>
  <si>
    <t>P14-0113004</t>
  </si>
  <si>
    <t>054/2012</t>
  </si>
  <si>
    <t>El Salto</t>
  </si>
  <si>
    <t>DIC 11-2012</t>
  </si>
  <si>
    <t>OCT 31-2012</t>
  </si>
  <si>
    <t>TIIE + 4.5%</t>
  </si>
  <si>
    <t xml:space="preserve"> DIC-2022</t>
  </si>
  <si>
    <t>241/2010</t>
  </si>
  <si>
    <t>031/2010</t>
  </si>
  <si>
    <t>Guadalajara</t>
  </si>
  <si>
    <t>BBVA Bancomer</t>
  </si>
  <si>
    <t>AGO 25-2010</t>
  </si>
  <si>
    <t>JUN 24-2010</t>
  </si>
  <si>
    <t>TIIE + 1.09%</t>
  </si>
  <si>
    <t xml:space="preserve"> MAR-2028</t>
  </si>
  <si>
    <t>222/2011</t>
  </si>
  <si>
    <t>014/2011</t>
  </si>
  <si>
    <t>Banorte</t>
  </si>
  <si>
    <t>ENE 10-2011</t>
  </si>
  <si>
    <t>SEP 14-2010</t>
  </si>
  <si>
    <t>TIIE + 0.9%</t>
  </si>
  <si>
    <t xml:space="preserve"> ENE-2031</t>
  </si>
  <si>
    <t>P14-1112179</t>
  </si>
  <si>
    <t>034/2012</t>
  </si>
  <si>
    <t>Juanacatlán</t>
  </si>
  <si>
    <t>Bansí</t>
  </si>
  <si>
    <t>AGO 16-2012</t>
  </si>
  <si>
    <t>ABR 27-2012</t>
  </si>
  <si>
    <t xml:space="preserve"> AGO-2022</t>
  </si>
  <si>
    <t>P14-0712109</t>
  </si>
  <si>
    <t>022/2012</t>
  </si>
  <si>
    <t>Tomatlán</t>
  </si>
  <si>
    <t>Banca Mifel</t>
  </si>
  <si>
    <t>JUN 14-2012</t>
  </si>
  <si>
    <t>FEB 29-2012</t>
  </si>
  <si>
    <t>TIIE + 3.00%</t>
  </si>
  <si>
    <t>255/2007</t>
  </si>
  <si>
    <t>022/2007</t>
  </si>
  <si>
    <t>Tonalá</t>
  </si>
  <si>
    <t>Interacciones</t>
  </si>
  <si>
    <t>MAY 06-2014</t>
  </si>
  <si>
    <t>FEB 23-2017</t>
  </si>
  <si>
    <t>TIIE+1.70%</t>
  </si>
  <si>
    <t xml:space="preserve"> ABR-2034</t>
  </si>
  <si>
    <t>P14-0414044</t>
  </si>
  <si>
    <t>006/2014</t>
  </si>
  <si>
    <t>MAR 19-2014</t>
  </si>
  <si>
    <t>FEB 20-2014</t>
  </si>
  <si>
    <t>TIIE + 0.75%</t>
  </si>
  <si>
    <t xml:space="preserve"> MAR-2029</t>
  </si>
  <si>
    <t xml:space="preserve">P14-0514078 </t>
  </si>
  <si>
    <t>013/2014</t>
  </si>
  <si>
    <t>Amatitán</t>
  </si>
  <si>
    <t>MAY 15-2014</t>
  </si>
  <si>
    <t>FEB 21-2014</t>
  </si>
  <si>
    <t>TIIE + 2.89%</t>
  </si>
  <si>
    <t xml:space="preserve"> MAY-2024</t>
  </si>
  <si>
    <t>P14-1214245</t>
  </si>
  <si>
    <t>036/2014</t>
  </si>
  <si>
    <t>Atotonilco El Alto</t>
  </si>
  <si>
    <t xml:space="preserve"> NOV 12-2014</t>
  </si>
  <si>
    <t>MAY 29-2014</t>
  </si>
  <si>
    <t>TIIE + 2.36%</t>
  </si>
  <si>
    <t xml:space="preserve"> NOV-2024</t>
  </si>
  <si>
    <t>P14-0712107</t>
  </si>
  <si>
    <t>025/2012</t>
  </si>
  <si>
    <t>Bolaños</t>
  </si>
  <si>
    <t>JUN 28-2012</t>
  </si>
  <si>
    <t>MAY 16-2012</t>
  </si>
  <si>
    <t>TIIE + 3.17%</t>
  </si>
  <si>
    <t xml:space="preserve"> JUL-2022</t>
  </si>
  <si>
    <t>No especificado</t>
  </si>
  <si>
    <t>642/2011</t>
  </si>
  <si>
    <t>084/2011</t>
  </si>
  <si>
    <t>Chimaltitán</t>
  </si>
  <si>
    <t>SEP 22-2011</t>
  </si>
  <si>
    <t>AGO 31-2011</t>
  </si>
  <si>
    <t>TIIE + 2.81%</t>
  </si>
  <si>
    <t>Totalidad</t>
  </si>
  <si>
    <t>P14-0812121</t>
  </si>
  <si>
    <t>027/2012</t>
  </si>
  <si>
    <t>JUL 09-2012</t>
  </si>
  <si>
    <t>ABR 24-2012</t>
  </si>
  <si>
    <t>TIIE + 3.19%</t>
  </si>
  <si>
    <t xml:space="preserve"> AGO-2027</t>
  </si>
  <si>
    <t>P14-1214200</t>
  </si>
  <si>
    <t>031/2014</t>
  </si>
  <si>
    <t>El Arenal</t>
  </si>
  <si>
    <t>NOV 11-2014</t>
  </si>
  <si>
    <t>DIC 13-2013 y OCT 23-2014</t>
  </si>
  <si>
    <t>TIIE + 2.93%</t>
  </si>
  <si>
    <t xml:space="preserve"> NOV-2029</t>
  </si>
  <si>
    <t>P140714102</t>
  </si>
  <si>
    <t>020/2014</t>
  </si>
  <si>
    <t xml:space="preserve"> JUN 05-2014</t>
  </si>
  <si>
    <t xml:space="preserve"> NOV 22-2013</t>
  </si>
  <si>
    <t>TIIE + 1.81%</t>
  </si>
  <si>
    <t>P14-0615069</t>
  </si>
  <si>
    <t>015/2015</t>
  </si>
  <si>
    <t>Gómez Farías</t>
  </si>
  <si>
    <t xml:space="preserve"> MAY 15-2015</t>
  </si>
  <si>
    <t>SEP 25-2014 y MAR 12-2015</t>
  </si>
  <si>
    <t>TIIE + 2.52%</t>
  </si>
  <si>
    <t xml:space="preserve"> MAY-2025</t>
  </si>
  <si>
    <t>P14-0615078</t>
  </si>
  <si>
    <t>021/2015</t>
  </si>
  <si>
    <t>Guachinango</t>
  </si>
  <si>
    <t xml:space="preserve"> JUN 08-2015</t>
  </si>
  <si>
    <t xml:space="preserve"> MAR 19-2015</t>
  </si>
  <si>
    <t>TIIE + 2.92%</t>
  </si>
  <si>
    <t xml:space="preserve"> JUN-2025</t>
  </si>
  <si>
    <t>P14-0314025</t>
  </si>
  <si>
    <t>056/2013</t>
  </si>
  <si>
    <t>Huejúcar</t>
  </si>
  <si>
    <t>DIC 18-2013</t>
  </si>
  <si>
    <t>NOV 05-2013</t>
  </si>
  <si>
    <t xml:space="preserve"> DIC-2023</t>
  </si>
  <si>
    <t>420/2011</t>
  </si>
  <si>
    <t>070/2011</t>
  </si>
  <si>
    <t>Huejuquilla El Alto</t>
  </si>
  <si>
    <t>SEP 07-2011</t>
  </si>
  <si>
    <t>JUL 30-2011</t>
  </si>
  <si>
    <t>TIIE + 2.98%</t>
  </si>
  <si>
    <t xml:space="preserve"> OCT-2021</t>
  </si>
  <si>
    <t>526/2011</t>
  </si>
  <si>
    <t>077/2011</t>
  </si>
  <si>
    <t>Jalostotitlán</t>
  </si>
  <si>
    <t>JUL 28-2011</t>
  </si>
  <si>
    <t>TIIE + 2.78%</t>
  </si>
  <si>
    <t>P14-0914136</t>
  </si>
  <si>
    <t>024/2014</t>
  </si>
  <si>
    <t xml:space="preserve"> AGO 13-2014</t>
  </si>
  <si>
    <t xml:space="preserve"> MAR 24-2014</t>
  </si>
  <si>
    <t xml:space="preserve">TIIE + 3.10% </t>
  </si>
  <si>
    <t xml:space="preserve"> AGO-2029</t>
  </si>
  <si>
    <t>P14-0813099</t>
  </si>
  <si>
    <t>022/2013</t>
  </si>
  <si>
    <t>Lagos de Moreno</t>
  </si>
  <si>
    <t>MAY 30-2013</t>
  </si>
  <si>
    <t>MAR 22-2013</t>
  </si>
  <si>
    <t>TIIE + 3.63%</t>
  </si>
  <si>
    <t xml:space="preserve"> AGO-2028</t>
  </si>
  <si>
    <t>P14-0215011</t>
  </si>
  <si>
    <t>004/2015</t>
  </si>
  <si>
    <t>Mezquitic</t>
  </si>
  <si>
    <t xml:space="preserve"> DIC 31-2014</t>
  </si>
  <si>
    <t xml:space="preserve"> MAY 19-2014</t>
  </si>
  <si>
    <t>TIIE + 2.16%</t>
  </si>
  <si>
    <t xml:space="preserve"> DIC-2024</t>
  </si>
  <si>
    <t>180/2008</t>
  </si>
  <si>
    <t>022/2008</t>
  </si>
  <si>
    <t>JUL 10-2008</t>
  </si>
  <si>
    <t>ABR 21-2008</t>
  </si>
  <si>
    <t>TIIE + 1.28%</t>
  </si>
  <si>
    <t xml:space="preserve"> JUL-2023</t>
  </si>
  <si>
    <t>212/2010</t>
  </si>
  <si>
    <t>024/2010</t>
  </si>
  <si>
    <t>Quitupan</t>
  </si>
  <si>
    <t>JUL 16-2010</t>
  </si>
  <si>
    <t>ABR 22-2010</t>
  </si>
  <si>
    <t>TIIE + 2.57%</t>
  </si>
  <si>
    <t>349/2011</t>
  </si>
  <si>
    <t>063/2011</t>
  </si>
  <si>
    <t>JUL 11-2011</t>
  </si>
  <si>
    <t>FEB 28-2011</t>
  </si>
  <si>
    <t>TIIE + 3.04%</t>
  </si>
  <si>
    <t xml:space="preserve"> MAY-2021</t>
  </si>
  <si>
    <t>P14-0615066</t>
  </si>
  <si>
    <t>018/2015</t>
  </si>
  <si>
    <t>San Cristóbal de la Barranca</t>
  </si>
  <si>
    <t xml:space="preserve"> JUN 04-2015</t>
  </si>
  <si>
    <t xml:space="preserve"> ABR 15-2015</t>
  </si>
  <si>
    <t>TIIE + 2.73%</t>
  </si>
  <si>
    <t xml:space="preserve"> JUN-2024</t>
  </si>
  <si>
    <t>442/2010</t>
  </si>
  <si>
    <t>048/2010</t>
  </si>
  <si>
    <t>San Gabriel</t>
  </si>
  <si>
    <t>NOV 22-2010</t>
  </si>
  <si>
    <t>OCT 04-2010</t>
  </si>
  <si>
    <t>TIIE + 2.87%</t>
  </si>
  <si>
    <t xml:space="preserve"> SEP-2020</t>
  </si>
  <si>
    <t>354/2011</t>
  </si>
  <si>
    <t>061/2011</t>
  </si>
  <si>
    <t>JUL 12-2011</t>
  </si>
  <si>
    <t>MAY 26-2011</t>
  </si>
  <si>
    <t>TIIE + 3.09%</t>
  </si>
  <si>
    <t xml:space="preserve"> JUL-2021</t>
  </si>
  <si>
    <t>P14-0715101</t>
  </si>
  <si>
    <t xml:space="preserve"> ABR 27-2015</t>
  </si>
  <si>
    <t xml:space="preserve"> DIC 03-2014</t>
  </si>
  <si>
    <t>TIIE + 2.95%</t>
  </si>
  <si>
    <t xml:space="preserve"> ABR-2025</t>
  </si>
  <si>
    <t>P14-0812116</t>
  </si>
  <si>
    <t>019/2012</t>
  </si>
  <si>
    <t>San Ignacio Cerro Gordo</t>
  </si>
  <si>
    <t>MAR 22-2012</t>
  </si>
  <si>
    <t>TIIE + 3.18%</t>
  </si>
  <si>
    <t>P14-0214016</t>
  </si>
  <si>
    <t>001/2014</t>
  </si>
  <si>
    <t>San Juanito de Escobedo</t>
  </si>
  <si>
    <t xml:space="preserve"> DIC 23-2013</t>
  </si>
  <si>
    <t>AGO 28-2013</t>
  </si>
  <si>
    <t>TIIE+2.78%</t>
  </si>
  <si>
    <t xml:space="preserve"> DIC-2028</t>
  </si>
  <si>
    <t>P14-1115137</t>
  </si>
  <si>
    <t>035/2015</t>
  </si>
  <si>
    <t xml:space="preserve"> OCT 26-2015</t>
  </si>
  <si>
    <t xml:space="preserve"> MAY 20-2015</t>
  </si>
  <si>
    <t>TIIE+3.50%</t>
  </si>
  <si>
    <t xml:space="preserve"> OCT-2020</t>
  </si>
  <si>
    <t>P14-1214233</t>
  </si>
  <si>
    <t>037/2014</t>
  </si>
  <si>
    <t>San Martín de Bolaños</t>
  </si>
  <si>
    <t xml:space="preserve"> DIC 02-2014</t>
  </si>
  <si>
    <t xml:space="preserve"> JUL 15-2014</t>
  </si>
  <si>
    <t>TIIE + 3.12%</t>
  </si>
  <si>
    <t>220/2011</t>
  </si>
  <si>
    <t>044/2011</t>
  </si>
  <si>
    <t>San Miguel El Alto</t>
  </si>
  <si>
    <t>MAY 17-2011</t>
  </si>
  <si>
    <t>FEB 23-2011</t>
  </si>
  <si>
    <t xml:space="preserve"> SEP-2031</t>
  </si>
  <si>
    <t>P14-0212013</t>
  </si>
  <si>
    <t>001/2012</t>
  </si>
  <si>
    <t>DIC 29-2011</t>
  </si>
  <si>
    <t>NOV 08-2011</t>
  </si>
  <si>
    <t>TIIE + 3.13%</t>
  </si>
  <si>
    <t xml:space="preserve"> FEB-2022</t>
  </si>
  <si>
    <t>P14-0412054</t>
  </si>
  <si>
    <t>008/2012</t>
  </si>
  <si>
    <t>MAR 15-2012</t>
  </si>
  <si>
    <t>ENE 10-2012</t>
  </si>
  <si>
    <t>TIIE + 2.86%</t>
  </si>
  <si>
    <t xml:space="preserve"> MAY-2022</t>
  </si>
  <si>
    <t>217/2010</t>
  </si>
  <si>
    <t>025/2010</t>
  </si>
  <si>
    <t>San Sebastián del Oeste</t>
  </si>
  <si>
    <t>JUL 19-2010</t>
  </si>
  <si>
    <t>JUN 03-2010</t>
  </si>
  <si>
    <t>TIIE + 3.03%</t>
  </si>
  <si>
    <t>P-141213186</t>
  </si>
  <si>
    <t>051/2013</t>
  </si>
  <si>
    <t xml:space="preserve"> DIC 05-2013</t>
  </si>
  <si>
    <t>AGO 07-2013</t>
  </si>
  <si>
    <t>230/2007</t>
  </si>
  <si>
    <t>020/2007</t>
  </si>
  <si>
    <t>AGO 20-2007</t>
  </si>
  <si>
    <t>JUN 19-2007</t>
  </si>
  <si>
    <t>TIIE + 2.03%</t>
  </si>
  <si>
    <t>P14-0912142</t>
  </si>
  <si>
    <t>035/2012</t>
  </si>
  <si>
    <t>Tecolotlán</t>
  </si>
  <si>
    <t>SEP 03-2012</t>
  </si>
  <si>
    <t>JUL 08-2012</t>
  </si>
  <si>
    <t>TIIE + 2.96%</t>
  </si>
  <si>
    <t xml:space="preserve"> SEP-2022</t>
  </si>
  <si>
    <t>P14-1213169</t>
  </si>
  <si>
    <t>050/2013</t>
  </si>
  <si>
    <t>DIC 04- 2013</t>
  </si>
  <si>
    <t>ABR 15-2013</t>
  </si>
  <si>
    <t>TIIE +2.99%</t>
  </si>
  <si>
    <t>708/2011</t>
  </si>
  <si>
    <t>099/2011</t>
  </si>
  <si>
    <t>Tenamaxtlán</t>
  </si>
  <si>
    <t>DIC 05-2011</t>
  </si>
  <si>
    <t>OCT 11-2011</t>
  </si>
  <si>
    <t>TIIE + 3.40%</t>
  </si>
  <si>
    <t xml:space="preserve"> SEP-2023</t>
  </si>
  <si>
    <t>P14-1013127</t>
  </si>
  <si>
    <t>037/2013</t>
  </si>
  <si>
    <t>Tizapán El Alto</t>
  </si>
  <si>
    <t>SEP 02-2013</t>
  </si>
  <si>
    <t>FEB 12-2013</t>
  </si>
  <si>
    <t>TIIE + 3.85%</t>
  </si>
  <si>
    <t xml:space="preserve"> JUN-2028</t>
  </si>
  <si>
    <t>149/2010</t>
  </si>
  <si>
    <t>019/2010</t>
  </si>
  <si>
    <t>JUN 22-2010</t>
  </si>
  <si>
    <t>MAR 04-2010</t>
  </si>
  <si>
    <t>TIIE + 0.94%</t>
  </si>
  <si>
    <t>004/2008</t>
  </si>
  <si>
    <t>Tlaquepaque</t>
  </si>
  <si>
    <t>ABR 23-2008</t>
  </si>
  <si>
    <t>DIC 17-2007</t>
  </si>
  <si>
    <t>TIIE + 0.53%</t>
  </si>
  <si>
    <t>452/2010</t>
  </si>
  <si>
    <t>050/2010</t>
  </si>
  <si>
    <t>SEP 22-2010</t>
  </si>
  <si>
    <t>TIIE + 1.25%</t>
  </si>
  <si>
    <t xml:space="preserve"> DIC-2035</t>
  </si>
  <si>
    <t>P14-0813107</t>
  </si>
  <si>
    <t>027/2013</t>
  </si>
  <si>
    <t>Tolimán</t>
  </si>
  <si>
    <t>JUN 24-2013</t>
  </si>
  <si>
    <t>FEB 08-2013</t>
  </si>
  <si>
    <t>TIIE + 3.32%</t>
  </si>
  <si>
    <t>SEP-2020</t>
  </si>
  <si>
    <t>287/2007</t>
  </si>
  <si>
    <t>033/2007</t>
  </si>
  <si>
    <t>Totatiche</t>
  </si>
  <si>
    <t>OCT 23-2007</t>
  </si>
  <si>
    <t>JUL 18-207 y OCT 08-2007</t>
  </si>
  <si>
    <t>TIIE + 2.69%</t>
  </si>
  <si>
    <t>P14-0812122</t>
  </si>
  <si>
    <t>029/2012</t>
  </si>
  <si>
    <t>JUL 18-2012</t>
  </si>
  <si>
    <t>ENE 13-2012</t>
  </si>
  <si>
    <t>TIIE + 3.73%</t>
  </si>
  <si>
    <t>P14-1213188</t>
  </si>
  <si>
    <t>052/2013</t>
  </si>
  <si>
    <t>Tototlán</t>
  </si>
  <si>
    <t>DIC 05- 2013</t>
  </si>
  <si>
    <t xml:space="preserve"> SEP 20-2013</t>
  </si>
  <si>
    <t>TIIE + 2.21%</t>
  </si>
  <si>
    <t xml:space="preserve"> ENE-2024</t>
  </si>
  <si>
    <t>P14-0714113</t>
  </si>
  <si>
    <t>017/2014</t>
  </si>
  <si>
    <t>Tuxcacuesco</t>
  </si>
  <si>
    <t>JUN 25-2014</t>
  </si>
  <si>
    <t>FEB 05-2014</t>
  </si>
  <si>
    <t>TIIE + 2.94%</t>
  </si>
  <si>
    <t>P14-0514071</t>
  </si>
  <si>
    <t>009/2014</t>
  </si>
  <si>
    <t>Unión de San Antonio</t>
  </si>
  <si>
    <t>ABR 07-2014</t>
  </si>
  <si>
    <t>FEB 12-2014</t>
  </si>
  <si>
    <t>TIIE + 2.41%</t>
  </si>
  <si>
    <t xml:space="preserve"> ABR-2029</t>
  </si>
  <si>
    <t>P14-0815108</t>
  </si>
  <si>
    <t>029/2015</t>
  </si>
  <si>
    <t>Unión de Tula</t>
  </si>
  <si>
    <t xml:space="preserve"> JUL 06-2015</t>
  </si>
  <si>
    <t xml:space="preserve"> MAR 05-2015</t>
  </si>
  <si>
    <t>TIIE + 2.74%</t>
  </si>
  <si>
    <t xml:space="preserve"> JUL-2030</t>
  </si>
  <si>
    <t>302/2007</t>
  </si>
  <si>
    <t>039/2007</t>
  </si>
  <si>
    <t>NOV 21-2007</t>
  </si>
  <si>
    <t>OCT 10-2007</t>
  </si>
  <si>
    <t>TIIE + 1.55%</t>
  </si>
  <si>
    <t xml:space="preserve"> NOV-2022</t>
  </si>
  <si>
    <t>P14-0115003</t>
  </si>
  <si>
    <t>039/2014</t>
  </si>
  <si>
    <t>Zapotlanejo</t>
  </si>
  <si>
    <t>DIC 04-2014</t>
  </si>
  <si>
    <t>JUN 30-2014</t>
  </si>
  <si>
    <t>TIIE + 2.22%</t>
  </si>
  <si>
    <t>A14-0819004</t>
  </si>
  <si>
    <t>015/2019</t>
  </si>
  <si>
    <t>JULIO 24-2019</t>
  </si>
  <si>
    <t xml:space="preserve">Decreto N° 27222/LXII/18 Del H. Congreso del Estado de Jalisco
Acta N° 04 de la Sesión ordinaria de Cabildo del H. Ayuntamiento de Ameca.  </t>
  </si>
  <si>
    <t xml:space="preserve">722 días   </t>
  </si>
  <si>
    <t>FAISM</t>
  </si>
  <si>
    <t>A14-1219019</t>
  </si>
  <si>
    <t>036-2019</t>
  </si>
  <si>
    <t>NOVIEMBRE 14-2019</t>
  </si>
  <si>
    <t xml:space="preserve">Decreto N° 27222/LXII/18 Del H. Congreso del Estado de Jalisco
Acta de la Sesión Extraordinaria de Cabildo del H. Ayuntamiento de Autlán de Navarro, Jalisco celebrada el 16 de octubre de 2019.   </t>
  </si>
  <si>
    <t>629 días</t>
  </si>
  <si>
    <t>A14-0819005</t>
  </si>
  <si>
    <t>013/2019</t>
  </si>
  <si>
    <t xml:space="preserve">Decreto N° 27222/LXII/18 Del H. Congreso del Estado de Jalisco
Acta N°09 de la Sesión ordinaria de Cabildo del H. Ayuntamiento de Cuatitlán de García Barragán </t>
  </si>
  <si>
    <t>A14-0819003</t>
  </si>
  <si>
    <t>011/2019</t>
  </si>
  <si>
    <t>La Huerta</t>
  </si>
  <si>
    <t>JULIO 16-2019</t>
  </si>
  <si>
    <t xml:space="preserve">Decreto N° 27222/LXII/18 Del H. Congreso del Estado de Jalisco
Acta N°08 de la Sexta Sesión Ordinaria de Cabildo del H. Ayuntamiento del Municipio de La Huerta. </t>
  </si>
  <si>
    <t xml:space="preserve">750 días   </t>
  </si>
  <si>
    <t>A14-0719002</t>
  </si>
  <si>
    <t>008/2019</t>
  </si>
  <si>
    <t>JULIO 02-2019</t>
  </si>
  <si>
    <t xml:space="preserve">Decreto N° 27222/LXII/18 Del H. Congreso del Estado de Jalisco
Acta N° 7 de la Sesión Ordinaria de Cabildo del H. Ayuntamiento del Municipio de La Manzanilla de la Paz. </t>
  </si>
  <si>
    <t xml:space="preserve">762 días   </t>
  </si>
  <si>
    <t>A14-1119016</t>
  </si>
  <si>
    <t>031/2019</t>
  </si>
  <si>
    <t>OCTUBRE 21-2019</t>
  </si>
  <si>
    <t xml:space="preserve">Decreto N° 27222/LXII/18 Del H. Congreso del Estado de Jalisco
Acta de la cuarta Sesión Extraordinaría del Cabildo del H. Ayuntamiento del Municipio de Pihuamo, Jalisco celebra el 18 de septiembre de 2019. </t>
  </si>
  <si>
    <t>657 días</t>
  </si>
  <si>
    <t>A14-0619001</t>
  </si>
  <si>
    <t>006/2019</t>
  </si>
  <si>
    <t>ABR 25-2019</t>
  </si>
  <si>
    <t xml:space="preserve">Decreto N° 27222/LXII/18 Del H. Congreso del Estado de Jalisco
Acta N° 4 de la Sesión Cuarta Ordinaria de Cabildo del H. Ayuntamiento del Municipio de Poncitlán. </t>
  </si>
  <si>
    <t xml:space="preserve">811  días    </t>
  </si>
  <si>
    <t>A14-0919012</t>
  </si>
  <si>
    <t>025/2019</t>
  </si>
  <si>
    <t>AGOSTO 08-2019</t>
  </si>
  <si>
    <t xml:space="preserve">Decreto N° 27222/LXII/18 Del H. Congreso del Estado de Jalisco
Acta N° 09 de la Sesión ordinaria de Cabildo del H. Ayuntamiento de San Martin Hidalgo.  </t>
  </si>
  <si>
    <t xml:space="preserve">714 días   </t>
  </si>
  <si>
    <t>A14-1119018</t>
  </si>
  <si>
    <t>035-2019</t>
  </si>
  <si>
    <t>OCTUBRE 28-2019</t>
  </si>
  <si>
    <t xml:space="preserve">Decreto N° 27222/LXII/18 Del H. Congreso del Estado de Jalisco
Acta número 02 de la Sesión Ordinaria de Cabildo del H. Ayuntamiento de Tala, Jalisco celebrada el 01 de octubre de 2018.   </t>
  </si>
  <si>
    <t>637 días</t>
  </si>
  <si>
    <t>A14-0919013</t>
  </si>
  <si>
    <t>009/2019</t>
  </si>
  <si>
    <t xml:space="preserve">Decreto N° 27222/LXII/18 Del H. Congreso del Estado de Jalisco
Acta N°15 de la Quinta Sesión Extraordinaria de Cabildo del H. Ayuntamiento de Tamazula de Gordiano. </t>
  </si>
  <si>
    <t xml:space="preserve">713 días    </t>
  </si>
  <si>
    <t>A14-1219021</t>
  </si>
  <si>
    <t>034/2019</t>
  </si>
  <si>
    <t xml:space="preserve">Decreto N° 27222/LXII/18 Del H. Congreso del Estado de Jalisco
Acta N° 09 de la Sesión Extraordinaria de Cabildo del H. Ayuntamiento de Tuxpan celebrada el 28 de marzo de 2019.  </t>
  </si>
  <si>
    <t>A14-0819009</t>
  </si>
  <si>
    <t>014/2019</t>
  </si>
  <si>
    <t>Valle de Juárez</t>
  </si>
  <si>
    <t xml:space="preserve">Decreto N° 27222/LXII/18 Del H. Congreso del Estado de Jalisco
Acta N° 11 de la Sesión ordinaria de Cabildo del H. Ayuntamiento de Valle de Juárez </t>
  </si>
  <si>
    <t>A14-0819006</t>
  </si>
  <si>
    <t>012/2019</t>
  </si>
  <si>
    <t xml:space="preserve">Villa Purificación </t>
  </si>
  <si>
    <t>JULIO 23-2019</t>
  </si>
  <si>
    <t xml:space="preserve">Decreto N° 27222/LXII/18 Del H. Congreso del Estado de Jalisco
Acta N°0006/22/02/2019 de la Sesión ordinaria de Cabildo del H. Ayuntamiento de Villa Purificación. </t>
  </si>
  <si>
    <t xml:space="preserve">729 días   </t>
  </si>
  <si>
    <t>A14-1119017</t>
  </si>
  <si>
    <t>032/2019</t>
  </si>
  <si>
    <t xml:space="preserve">Decreto N° 27222/LXII/18 Del H. Congreso del Estado de Jalisco
Acta N° 09 de la Sesión Extraordinaria de Cabildo del H. Ayuntamiento de Zapotlán el Grande celebrada el 11 de julio de 2019.  </t>
  </si>
  <si>
    <t>Financiamiento de Municipios a Corto Plazo</t>
  </si>
  <si>
    <t>039/2019</t>
  </si>
  <si>
    <t>DIC 10-2019</t>
  </si>
  <si>
    <t xml:space="preserve">Acta de Cabildo número AA/20181122/O/008 de la Sesión Ordinaria del Ayuntamiento celebrada el 22 de noviembre de 2018. </t>
  </si>
  <si>
    <t>TIIE + 3.50%</t>
  </si>
  <si>
    <t xml:space="preserve">365 días    </t>
  </si>
  <si>
    <t xml:space="preserve"> DIC-2020</t>
  </si>
  <si>
    <t>ILD</t>
  </si>
  <si>
    <t>Q14-1019099</t>
  </si>
  <si>
    <t>026-2019</t>
  </si>
  <si>
    <t>HSBC</t>
  </si>
  <si>
    <t>SEP 02-2019</t>
  </si>
  <si>
    <t>Sesión Ordinaría del Ayuntamiento Celebrada el 19 de octubre de 2018</t>
  </si>
  <si>
    <t>TIIE+3.00%</t>
  </si>
  <si>
    <t>Q14-1019100</t>
  </si>
  <si>
    <t>027-2019</t>
  </si>
  <si>
    <t>Banca Afirme</t>
  </si>
  <si>
    <t>SEP 03-2019</t>
  </si>
  <si>
    <t>TIIE + 2.75%</t>
  </si>
  <si>
    <t>Q14-0520061</t>
  </si>
  <si>
    <t>028/2019</t>
  </si>
  <si>
    <t>Banregio</t>
  </si>
  <si>
    <t>SEP 17-2019</t>
  </si>
  <si>
    <t>NAFIN+ 3%</t>
  </si>
  <si>
    <t>001/2019</t>
  </si>
  <si>
    <t>FEB 27-2019</t>
  </si>
  <si>
    <t>Primera Sesión Extraordinaria del Ayuntamiento del Municipio de Jocotepec, Jalisco de fecha 14 de febrero de 2019</t>
  </si>
  <si>
    <t>TIIE + 2.28%</t>
  </si>
  <si>
    <t xml:space="preserve">365 días   </t>
  </si>
  <si>
    <t xml:space="preserve"> FEB-2020</t>
  </si>
  <si>
    <t>008/2020</t>
  </si>
  <si>
    <t>Puerto Vallarta</t>
  </si>
  <si>
    <t>Santander</t>
  </si>
  <si>
    <t xml:space="preserve">ENE 23-2020 y FEB 07-2020
</t>
  </si>
  <si>
    <t xml:space="preserve">Acta de cabildo de la Sesón Ordinaria del H. Ayuntamiento celebrada el 27 de septiembre de 2019
</t>
  </si>
  <si>
    <t>TIIE +0.39%</t>
  </si>
  <si>
    <t>Q14-1219124</t>
  </si>
  <si>
    <t>033/2019</t>
  </si>
  <si>
    <t>OCT 18-2019</t>
  </si>
  <si>
    <t xml:space="preserve">Acta número 590/2019 de la Sesión Extraordinaria del Ayuntamiento del Municipio de Tlajomulco de Zúñiga, Jalisco celebrada el 26 de septiembre de 2019. </t>
  </si>
  <si>
    <t>NAFIN+2.50%</t>
  </si>
  <si>
    <t xml:space="preserve">365 días </t>
  </si>
  <si>
    <t xml:space="preserve"> OCT-2019</t>
  </si>
  <si>
    <t>Q14-1219123</t>
  </si>
  <si>
    <t>037/2019</t>
  </si>
  <si>
    <t>Scotiabank Inverlat</t>
  </si>
  <si>
    <t>NOV 04-2019</t>
  </si>
  <si>
    <t xml:space="preserve"> NOV-2020</t>
  </si>
  <si>
    <t>Q14-1219125</t>
  </si>
  <si>
    <t>038/2019</t>
  </si>
  <si>
    <t>Financiera Bajío,</t>
  </si>
  <si>
    <t>NOV 21-2019</t>
  </si>
  <si>
    <t>NAFIN+3.50%</t>
  </si>
  <si>
    <t>040/2019</t>
  </si>
  <si>
    <t>DIC 17-2019</t>
  </si>
  <si>
    <t>Acta de la sesión ordinaria del H. Ayuntamiento del Municipio de Zapopan, Jalisco celebrada e 26 de noviembre de 2019</t>
  </si>
  <si>
    <t>Proyectos de Inversión y Prestación de Servicios de Municipios</t>
  </si>
  <si>
    <t>Arrendamiento Financiero</t>
  </si>
  <si>
    <t>008/2013</t>
  </si>
  <si>
    <t>Casimiro Castillo</t>
  </si>
  <si>
    <t>Crédito Real, SAB de C.V.</t>
  </si>
  <si>
    <t>ENE 15-2013</t>
  </si>
  <si>
    <t>Acta N° 03 de la Sesión Ordinaria del H. Ayuntamiento celebrada el 09 de octubre de 2013
Acuerdo del Ayuntamiento en su Sesión de fecha 11 de agosto de 2018, contenido en el Acta en Cabildo N° 133.</t>
  </si>
  <si>
    <t>Arrendamiento</t>
  </si>
  <si>
    <t>43 meses</t>
  </si>
  <si>
    <t xml:space="preserve"> MAR 15-2022</t>
  </si>
  <si>
    <t>010/2013</t>
  </si>
  <si>
    <t>FEB 07-2013</t>
  </si>
  <si>
    <t>Acta de Cabildo de la Sesión Ordinaria N°002/2012 celebrada el 13 de octubre de 2012 
Acuerdo del Ayuntamiento en su Sesión Ordinaria N° 41 de fecha 04 agosto de 2018, contenido en el Acta en Cabildo N° 41.</t>
  </si>
  <si>
    <t xml:space="preserve"> ABR 15-2022</t>
  </si>
  <si>
    <t>021/2014</t>
  </si>
  <si>
    <t>Cihuatlán</t>
  </si>
  <si>
    <t>Fintegra Financiamiento, S.A. de C.V., SOFOM, E.N.R</t>
  </si>
  <si>
    <t>MAY 13-2014</t>
  </si>
  <si>
    <t>Acta de Sesión Ordinaria N° 33 celebrada el 03 de abril de 2014</t>
  </si>
  <si>
    <t>53 meses</t>
  </si>
  <si>
    <t>007/2013</t>
  </si>
  <si>
    <t>ENE 11-2013</t>
  </si>
  <si>
    <t>Acta N° 02 del Ayuntamiento de la II Sesión Ordinaria de fecha 09 de octubre de 2013
Acta N° 14 del Ayuntamiento de la XIV Décima Cuarta Sesión Extraordinaria de fecha 24 de abril de 2013
El acuerdo del Ayuntamiento de su Sesión Orinaria N° XLV celebrada el 27 de junio de 2018, contenida en el Acta de Cabildo N° 51</t>
  </si>
  <si>
    <t>46 meses</t>
  </si>
  <si>
    <t xml:space="preserve"> MAR 15-2020</t>
  </si>
  <si>
    <t>007/2012</t>
  </si>
  <si>
    <t>Led Lumina Leasing</t>
  </si>
  <si>
    <t>NOV 17-2011</t>
  </si>
  <si>
    <t>Acta del Ayuntamiento de la XLV Sesión Ordinaria de fecha 31 de octubre de 2011</t>
  </si>
  <si>
    <t>120 meses</t>
  </si>
  <si>
    <t xml:space="preserve"> NOV 01-2021</t>
  </si>
  <si>
    <t>038/2012</t>
  </si>
  <si>
    <t>AB&amp;C Leasing de México, S.A.</t>
  </si>
  <si>
    <t>AGO 21-2012</t>
  </si>
  <si>
    <t>Acta N°37 de la Sesión Ordinaria del Ayuntamiento celebrada el 15 de junio de 2012</t>
  </si>
  <si>
    <t xml:space="preserve">96 meses </t>
  </si>
  <si>
    <t xml:space="preserve"> AGO 31-2020</t>
  </si>
  <si>
    <t>041/2012</t>
  </si>
  <si>
    <t>Financiera Bajío. S.A.</t>
  </si>
  <si>
    <t>SEP 10-2012</t>
  </si>
  <si>
    <t>Acta de Sesión ordinaria N° 47 celebrada el 21 de junio de 2012</t>
  </si>
  <si>
    <t>006/2013</t>
  </si>
  <si>
    <t>Villa Purificación</t>
  </si>
  <si>
    <t>Acta 0002/12/10/2012 de la Sesión Ordinaria de Cabildo del H. Ayuntamiento celebrado el 12 de octubre de 2012
Acta de Ayuntamiento de fecha 15 de marzo de 2013
Acta N° 0049/07/08/2018 de la Sesión del H. Ayuntamiento celebrada el 07 de agosto de 2018</t>
  </si>
  <si>
    <t xml:space="preserve"> MAR 01-2022</t>
  </si>
  <si>
    <t xml:space="preserve">APP´S - CONCESIONES </t>
  </si>
  <si>
    <t>Financiamiento de OPDs a Largo Plazo</t>
  </si>
  <si>
    <t>011/2011</t>
  </si>
  <si>
    <t>Sistema de  Agua Potable Chapala</t>
  </si>
  <si>
    <t>MAR 03-2011</t>
  </si>
  <si>
    <t>SEP 26-2010</t>
  </si>
  <si>
    <t xml:space="preserve"> MAR-2021</t>
  </si>
  <si>
    <t>FAISM: Fondo de Aportación para la Insfraestructura Social Municipal</t>
  </si>
  <si>
    <t>ILD: Ingresos de Libre Disposición</t>
  </si>
  <si>
    <t/>
  </si>
  <si>
    <t>014/2020</t>
  </si>
  <si>
    <t>P14-0820078</t>
  </si>
  <si>
    <t>Banco del Bajío, S.A., Institución de Banca Múltiple</t>
  </si>
  <si>
    <t>JUL 22-2020</t>
  </si>
  <si>
    <t>015/2020</t>
  </si>
  <si>
    <t>016/2020</t>
  </si>
  <si>
    <t>017/2020</t>
  </si>
  <si>
    <t>018/2020</t>
  </si>
  <si>
    <t>019/2020</t>
  </si>
  <si>
    <t>020/2020</t>
  </si>
  <si>
    <t>P14-0820079</t>
  </si>
  <si>
    <t>P14-0820080</t>
  </si>
  <si>
    <t>P14-0820081</t>
  </si>
  <si>
    <t>P14-0820082</t>
  </si>
  <si>
    <t>P14-0820083</t>
  </si>
  <si>
    <t>P14-0820084</t>
  </si>
  <si>
    <t>27913/LXII/2020</t>
  </si>
  <si>
    <t>TIIE28 +1.00%</t>
  </si>
  <si>
    <t>TIIE28 +1.05%</t>
  </si>
  <si>
    <t>TIIE28 +1.20%</t>
  </si>
  <si>
    <t>TIIE28 +0.99%</t>
  </si>
  <si>
    <t>TIIE28 +1.04%</t>
  </si>
  <si>
    <t>TIIE28 +1.14%</t>
  </si>
  <si>
    <t xml:space="preserve">3,620 días </t>
  </si>
  <si>
    <t xml:space="preserve">5,475 días </t>
  </si>
  <si>
    <t>Plan de Inversión Pública Productiva Integral para la Reactivación Económica del Estado de Jalisco, conforme a los rubros de inversión autorizados en Decreto 27913/LXII/20.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</si>
</sst>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d&quot;/&quot;m&quot;/&quot;yy"/>
    <numFmt numFmtId="165" formatCode="_-* #,##0_-;\-* #,##0_-;_-* &quot;-&quot;??_-;_-@"/>
    <numFmt numFmtId="166" formatCode="_-* #,##0.00_-;\-* #,##0.00_-;_-* &quot;-&quot;??_-;_-@"/>
    <numFmt numFmtId="167" formatCode="d/m/yyyy"/>
    <numFmt numFmtId="168" formatCode="mmm\-yyyy"/>
  </numFmts>
  <fonts count="26" x14ac:knownFonts="1">
    <font>
      <sz val="11"/>
      <color theme="1"/>
      <name val="Arial"/>
    </font>
    <font>
      <b/>
      <sz val="10"/>
      <color theme="0"/>
      <name val="Arial"/>
    </font>
    <font>
      <b/>
      <sz val="24"/>
      <color rgb="FFFFFFFF"/>
      <name val="Arial"/>
    </font>
    <font>
      <sz val="11"/>
      <color rgb="FFFFFFFF"/>
      <name val="Arial"/>
    </font>
    <font>
      <b/>
      <sz val="10"/>
      <color rgb="FFFFFFFF"/>
      <name val="Arial"/>
    </font>
    <font>
      <b/>
      <sz val="14"/>
      <color rgb="FFFFFFFF"/>
      <name val="Arial"/>
    </font>
    <font>
      <b/>
      <sz val="14"/>
      <color theme="0"/>
      <name val="Arial"/>
    </font>
    <font>
      <b/>
      <sz val="14"/>
      <color rgb="FF000000"/>
      <name val="Arial"/>
    </font>
    <font>
      <sz val="11"/>
      <name val="Arial"/>
    </font>
    <font>
      <b/>
      <sz val="12"/>
      <color rgb="FF999999"/>
      <name val="Arial"/>
    </font>
    <font>
      <sz val="11"/>
      <color rgb="FF999999"/>
      <name val="Arial"/>
    </font>
    <font>
      <b/>
      <sz val="16"/>
      <color rgb="FFFFFFFF"/>
      <name val="Arial"/>
    </font>
    <font>
      <b/>
      <sz val="16"/>
      <color theme="0"/>
      <name val="Arial"/>
    </font>
    <font>
      <sz val="10"/>
      <color theme="1"/>
      <name val="Arial"/>
    </font>
    <font>
      <sz val="10"/>
      <color rgb="FF000000"/>
      <name val="Arial"/>
    </font>
    <font>
      <sz val="11"/>
      <color theme="1"/>
      <name val="Calibri"/>
    </font>
    <font>
      <sz val="10"/>
      <color theme="1"/>
      <name val="Calibri"/>
    </font>
    <font>
      <sz val="9"/>
      <color theme="1"/>
      <name val="Arial"/>
    </font>
    <font>
      <sz val="10"/>
      <name val="Arial"/>
    </font>
    <font>
      <sz val="9"/>
      <name val="Arial"/>
    </font>
    <font>
      <sz val="11"/>
      <color theme="1"/>
      <name val="Arial"/>
    </font>
    <font>
      <b/>
      <sz val="24"/>
      <name val="Arial"/>
      <family val="2"/>
    </font>
    <font>
      <sz val="11"/>
      <name val="Arial"/>
      <family val="2"/>
    </font>
    <font>
      <b/>
      <sz val="10"/>
      <name val="Arial"/>
      <family val="2"/>
    </font>
    <font>
      <b/>
      <sz val="14"/>
      <name val="Arial"/>
      <family val="2"/>
    </font>
    <font>
      <b/>
      <sz val="16"/>
      <name val="Arial"/>
      <family val="2"/>
    </font>
  </fonts>
  <fills count="7">
    <fill>
      <patternFill patternType="none"/>
    </fill>
    <fill>
      <patternFill patternType="gray125"/>
    </fill>
    <fill>
      <patternFill patternType="solid">
        <fgColor rgb="FF595959"/>
        <bgColor rgb="FF595959"/>
      </patternFill>
    </fill>
    <fill>
      <patternFill patternType="solid">
        <fgColor rgb="FFFFFFFF"/>
        <bgColor rgb="FFFFFFFF"/>
      </patternFill>
    </fill>
    <fill>
      <patternFill patternType="solid">
        <fgColor theme="0"/>
        <bgColor theme="0"/>
      </patternFill>
    </fill>
    <fill>
      <patternFill patternType="solid">
        <fgColor rgb="FF7F7F7F"/>
        <bgColor rgb="FF7F7F7F"/>
      </patternFill>
    </fill>
    <fill>
      <patternFill patternType="solid">
        <fgColor rgb="FF666666"/>
        <bgColor rgb="FF666666"/>
      </patternFill>
    </fill>
  </fills>
  <borders count="30">
    <border>
      <left/>
      <right/>
      <top/>
      <bottom/>
      <diagonal/>
    </border>
    <border>
      <left style="thin">
        <color rgb="FFFFFFFF"/>
      </left>
      <right style="thin">
        <color rgb="FFFFFFFF"/>
      </right>
      <top style="thin">
        <color rgb="FFFFFFFF"/>
      </top>
      <bottom style="thin">
        <color rgb="FFFFFFFF"/>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style="thin">
        <color rgb="FF000000"/>
      </top>
      <bottom style="thin">
        <color rgb="FF000000"/>
      </bottom>
      <diagonal/>
    </border>
    <border>
      <left/>
      <right/>
      <top/>
      <bottom/>
      <diagonal/>
    </border>
    <border>
      <left/>
      <right/>
      <top/>
      <bottom/>
      <diagonal/>
    </border>
    <border>
      <left/>
      <right/>
      <top style="thin">
        <color rgb="FF000000"/>
      </top>
      <bottom/>
      <diagonal/>
    </border>
    <border>
      <left/>
      <right/>
      <top style="thin">
        <color rgb="FF000000"/>
      </top>
      <bottom/>
      <diagonal/>
    </border>
    <border>
      <left style="thin">
        <color rgb="FFFFFFFF"/>
      </left>
      <right style="thin">
        <color rgb="FFFFFFFF"/>
      </right>
      <top/>
      <bottom style="thin">
        <color rgb="FFFFFFFF"/>
      </bottom>
      <diagonal/>
    </border>
    <border>
      <left/>
      <right/>
      <top/>
      <bottom/>
      <diagonal/>
    </border>
    <border>
      <left/>
      <right/>
      <top/>
      <bottom style="thin">
        <color rgb="FF000000"/>
      </bottom>
      <diagonal/>
    </border>
    <border>
      <left/>
      <right/>
      <top/>
      <bottom/>
      <diagonal/>
    </border>
    <border>
      <left/>
      <right/>
      <top style="thin">
        <color rgb="FF000000"/>
      </top>
      <bottom/>
      <diagonal/>
    </border>
    <border>
      <left/>
      <right/>
      <top/>
      <bottom style="thin">
        <color rgb="FF000000"/>
      </bottom>
      <diagonal/>
    </border>
    <border>
      <left/>
      <right/>
      <top/>
      <bottom style="thin">
        <color rgb="FF000000"/>
      </bottom>
      <diagonal/>
    </border>
    <border>
      <left/>
      <right/>
      <top/>
      <bottom/>
      <diagonal/>
    </border>
  </borders>
  <cellStyleXfs count="2">
    <xf numFmtId="0" fontId="0" fillId="0" borderId="0"/>
    <xf numFmtId="43" fontId="20" fillId="0" borderId="0" applyFont="0" applyFill="0" applyBorder="0" applyAlignment="0" applyProtection="0"/>
  </cellStyleXfs>
  <cellXfs count="253">
    <xf numFmtId="0" fontId="0" fillId="0" borderId="0" xfId="0" applyFont="1" applyAlignment="1"/>
    <xf numFmtId="0" fontId="1" fillId="2" borderId="0" xfId="0" applyFont="1" applyFill="1" applyAlignment="1">
      <alignment horizontal="center" vertical="center" wrapText="1"/>
    </xf>
    <xf numFmtId="14" fontId="3" fillId="4" borderId="2" xfId="0" applyNumberFormat="1" applyFont="1" applyFill="1" applyBorder="1" applyAlignment="1"/>
    <xf numFmtId="0" fontId="0" fillId="4" borderId="2" xfId="0" applyFont="1" applyFill="1" applyBorder="1" applyAlignment="1">
      <alignment horizontal="center"/>
    </xf>
    <xf numFmtId="0" fontId="0" fillId="4" borderId="2" xfId="0" applyFont="1" applyFill="1" applyBorder="1"/>
    <xf numFmtId="0" fontId="0" fillId="4" borderId="3" xfId="0" applyFont="1" applyFill="1" applyBorder="1"/>
    <xf numFmtId="0" fontId="1"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5" borderId="5" xfId="0" applyFont="1" applyFill="1" applyBorder="1" applyAlignment="1">
      <alignment horizontal="left" vertical="center"/>
    </xf>
    <xf numFmtId="0" fontId="6" fillId="5" borderId="6" xfId="0" applyFont="1" applyFill="1" applyBorder="1" applyAlignment="1">
      <alignment horizontal="left" vertical="center"/>
    </xf>
    <xf numFmtId="165" fontId="6" fillId="5" borderId="6" xfId="0" applyNumberFormat="1" applyFont="1" applyFill="1" applyBorder="1" applyAlignment="1">
      <alignment horizontal="right" vertical="center"/>
    </xf>
    <xf numFmtId="165" fontId="0" fillId="4" borderId="10" xfId="0" applyNumberFormat="1" applyFont="1" applyFill="1" applyBorder="1" applyAlignment="1">
      <alignment horizontal="right" vertical="center"/>
    </xf>
    <xf numFmtId="165" fontId="0" fillId="4" borderId="11" xfId="0" applyNumberFormat="1" applyFont="1" applyFill="1" applyBorder="1" applyAlignment="1">
      <alignment horizontal="right" vertical="center"/>
    </xf>
    <xf numFmtId="165" fontId="10" fillId="4" borderId="10" xfId="0" applyNumberFormat="1" applyFont="1" applyFill="1" applyBorder="1" applyAlignment="1">
      <alignment horizontal="right" vertical="center"/>
    </xf>
    <xf numFmtId="0" fontId="7" fillId="0" borderId="13" xfId="0" applyFont="1" applyBorder="1" applyAlignment="1">
      <alignment horizontal="left" vertical="center" wrapText="1"/>
    </xf>
    <xf numFmtId="0" fontId="0" fillId="4" borderId="13" xfId="0" applyFont="1" applyFill="1" applyBorder="1"/>
    <xf numFmtId="165" fontId="0" fillId="4" borderId="13" xfId="0" applyNumberFormat="1" applyFont="1" applyFill="1" applyBorder="1" applyAlignment="1">
      <alignment horizontal="right" vertical="center"/>
    </xf>
    <xf numFmtId="0" fontId="7" fillId="0" borderId="7" xfId="0" applyFont="1" applyBorder="1" applyAlignment="1">
      <alignment horizontal="left" vertical="center"/>
    </xf>
    <xf numFmtId="0" fontId="0" fillId="4" borderId="7" xfId="0" applyFont="1" applyFill="1" applyBorder="1"/>
    <xf numFmtId="165" fontId="0" fillId="4" borderId="7" xfId="0" applyNumberFormat="1" applyFont="1" applyFill="1" applyBorder="1"/>
    <xf numFmtId="0" fontId="7" fillId="0" borderId="11" xfId="0" applyFont="1" applyBorder="1" applyAlignment="1">
      <alignment horizontal="left" vertical="center"/>
    </xf>
    <xf numFmtId="0" fontId="0" fillId="4" borderId="11" xfId="0" applyFont="1" applyFill="1" applyBorder="1"/>
    <xf numFmtId="165" fontId="0" fillId="4" borderId="11" xfId="0" applyNumberFormat="1" applyFont="1" applyFill="1" applyBorder="1"/>
    <xf numFmtId="0" fontId="7" fillId="0" borderId="14" xfId="0" applyFont="1" applyBorder="1" applyAlignment="1">
      <alignment horizontal="left" vertical="center"/>
    </xf>
    <xf numFmtId="165" fontId="0" fillId="4" borderId="11" xfId="0" applyNumberFormat="1" applyFont="1" applyFill="1" applyBorder="1" applyAlignment="1">
      <alignment vertical="center"/>
    </xf>
    <xf numFmtId="165" fontId="10" fillId="4" borderId="11" xfId="0" applyNumberFormat="1" applyFont="1" applyFill="1" applyBorder="1"/>
    <xf numFmtId="165" fontId="12" fillId="2" borderId="4" xfId="0" applyNumberFormat="1" applyFont="1" applyFill="1" applyBorder="1" applyAlignment="1">
      <alignment horizontal="center" vertical="center" wrapText="1"/>
    </xf>
    <xf numFmtId="165" fontId="12" fillId="2" borderId="5"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5" borderId="3" xfId="0" applyFont="1" applyFill="1" applyBorder="1" applyAlignment="1">
      <alignment horizontal="left" vertical="center"/>
    </xf>
    <xf numFmtId="0" fontId="6" fillId="5" borderId="16" xfId="0" applyFont="1" applyFill="1" applyBorder="1" applyAlignment="1">
      <alignment horizontal="left" vertical="center"/>
    </xf>
    <xf numFmtId="4" fontId="1" fillId="5" borderId="16" xfId="0" applyNumberFormat="1" applyFont="1" applyFill="1" applyBorder="1" applyAlignment="1">
      <alignment horizontal="left" vertical="center"/>
    </xf>
    <xf numFmtId="166" fontId="1" fillId="5" borderId="16" xfId="0" applyNumberFormat="1" applyFont="1" applyFill="1" applyBorder="1" applyAlignment="1">
      <alignment horizontal="left" vertical="center"/>
    </xf>
    <xf numFmtId="0" fontId="13" fillId="4" borderId="17" xfId="0" applyFont="1" applyFill="1" applyBorder="1" applyAlignment="1">
      <alignment horizontal="center" vertical="center"/>
    </xf>
    <xf numFmtId="0" fontId="13" fillId="4" borderId="17" xfId="0" applyFont="1" applyFill="1" applyBorder="1" applyAlignment="1">
      <alignment horizontal="left" vertical="center" wrapText="1"/>
    </xf>
    <xf numFmtId="0" fontId="13" fillId="4" borderId="17" xfId="0" applyFont="1" applyFill="1" applyBorder="1" applyAlignment="1">
      <alignment horizontal="left" vertical="center" wrapText="1"/>
    </xf>
    <xf numFmtId="4" fontId="13" fillId="4" borderId="17" xfId="0" applyNumberFormat="1" applyFont="1" applyFill="1" applyBorder="1" applyAlignment="1">
      <alignment horizontal="right" vertical="center"/>
    </xf>
    <xf numFmtId="166" fontId="13" fillId="0" borderId="17" xfId="0" applyNumberFormat="1" applyFont="1" applyBorder="1" applyAlignment="1">
      <alignment horizontal="center" vertical="center"/>
    </xf>
    <xf numFmtId="166" fontId="13" fillId="3" borderId="17" xfId="0" applyNumberFormat="1" applyFont="1" applyFill="1" applyBorder="1" applyAlignment="1">
      <alignment horizontal="center" vertical="center"/>
    </xf>
    <xf numFmtId="0" fontId="13" fillId="4" borderId="17" xfId="0" applyFont="1" applyFill="1" applyBorder="1" applyAlignment="1">
      <alignment horizontal="center" vertical="center"/>
    </xf>
    <xf numFmtId="3" fontId="13" fillId="4" borderId="17" xfId="0" applyNumberFormat="1" applyFont="1" applyFill="1" applyBorder="1" applyAlignment="1">
      <alignment horizontal="center" vertical="center" wrapText="1"/>
    </xf>
    <xf numFmtId="3" fontId="13" fillId="4" borderId="17" xfId="0" applyNumberFormat="1" applyFont="1" applyFill="1" applyBorder="1" applyAlignment="1">
      <alignment horizontal="center" vertical="center"/>
    </xf>
    <xf numFmtId="14" fontId="13" fillId="4" borderId="17" xfId="0" applyNumberFormat="1" applyFont="1" applyFill="1" applyBorder="1" applyAlignment="1">
      <alignment horizontal="center" vertical="center"/>
    </xf>
    <xf numFmtId="0" fontId="14" fillId="4" borderId="17" xfId="0" applyFont="1" applyFill="1" applyBorder="1" applyAlignment="1">
      <alignment horizontal="center" vertical="center" wrapText="1"/>
    </xf>
    <xf numFmtId="10" fontId="13" fillId="4" borderId="17" xfId="0" applyNumberFormat="1" applyFont="1" applyFill="1" applyBorder="1" applyAlignment="1">
      <alignment horizontal="center" vertical="center"/>
    </xf>
    <xf numFmtId="10" fontId="14" fillId="4" borderId="17" xfId="0" applyNumberFormat="1" applyFont="1" applyFill="1" applyBorder="1" applyAlignment="1">
      <alignment horizontal="center" vertical="center"/>
    </xf>
    <xf numFmtId="4" fontId="13" fillId="3" borderId="17" xfId="0" applyNumberFormat="1" applyFont="1" applyFill="1" applyBorder="1" applyAlignment="1">
      <alignment vertical="center"/>
    </xf>
    <xf numFmtId="4" fontId="13" fillId="0" borderId="17" xfId="0" applyNumberFormat="1" applyFont="1" applyBorder="1" applyAlignment="1">
      <alignment vertical="center"/>
    </xf>
    <xf numFmtId="0" fontId="15" fillId="0" borderId="12" xfId="0" applyFont="1" applyBorder="1" applyAlignment="1">
      <alignment horizontal="center" vertical="center" wrapText="1"/>
    </xf>
    <xf numFmtId="0" fontId="13" fillId="4" borderId="17" xfId="0" applyFont="1" applyFill="1" applyBorder="1"/>
    <xf numFmtId="4" fontId="13" fillId="4" borderId="17" xfId="0" applyNumberFormat="1" applyFont="1" applyFill="1" applyBorder="1" applyAlignment="1">
      <alignment vertical="center"/>
    </xf>
    <xf numFmtId="4" fontId="13" fillId="0" borderId="17" xfId="0" applyNumberFormat="1" applyFont="1" applyBorder="1" applyAlignment="1">
      <alignment vertical="center"/>
    </xf>
    <xf numFmtId="166" fontId="13" fillId="3" borderId="17" xfId="0" applyNumberFormat="1" applyFont="1" applyFill="1" applyBorder="1" applyAlignment="1">
      <alignment horizontal="center" vertical="center"/>
    </xf>
    <xf numFmtId="14" fontId="13" fillId="4" borderId="17" xfId="0" applyNumberFormat="1" applyFont="1" applyFill="1" applyBorder="1" applyAlignment="1">
      <alignment horizontal="center" vertical="center"/>
    </xf>
    <xf numFmtId="0" fontId="0" fillId="4" borderId="18" xfId="0" applyFont="1" applyFill="1" applyBorder="1"/>
    <xf numFmtId="0" fontId="0" fillId="4" borderId="19" xfId="0" applyFont="1" applyFill="1" applyBorder="1"/>
    <xf numFmtId="0" fontId="13" fillId="4" borderId="17" xfId="0" applyFont="1" applyFill="1" applyBorder="1" applyAlignment="1">
      <alignment horizontal="left" vertical="center"/>
    </xf>
    <xf numFmtId="4" fontId="13" fillId="4" borderId="17" xfId="0" applyNumberFormat="1" applyFont="1" applyFill="1" applyBorder="1" applyAlignment="1">
      <alignment vertical="center"/>
    </xf>
    <xf numFmtId="0" fontId="13" fillId="4" borderId="17" xfId="0" applyFont="1" applyFill="1" applyBorder="1" applyAlignment="1">
      <alignment horizontal="center" vertical="center" wrapText="1"/>
    </xf>
    <xf numFmtId="17" fontId="13" fillId="4" borderId="17" xfId="0" applyNumberFormat="1" applyFont="1" applyFill="1" applyBorder="1" applyAlignment="1">
      <alignment horizontal="center" vertical="center"/>
    </xf>
    <xf numFmtId="10" fontId="13" fillId="4" borderId="17" xfId="0" applyNumberFormat="1" applyFont="1" applyFill="1" applyBorder="1" applyAlignment="1">
      <alignment horizontal="center" vertical="center" wrapText="1"/>
    </xf>
    <xf numFmtId="10" fontId="13" fillId="4" borderId="10" xfId="0" applyNumberFormat="1" applyFont="1" applyFill="1" applyBorder="1" applyAlignment="1">
      <alignment horizontal="center" vertical="center"/>
    </xf>
    <xf numFmtId="0" fontId="13" fillId="4" borderId="17" xfId="0" applyFont="1" applyFill="1" applyBorder="1" applyAlignment="1">
      <alignment horizontal="center"/>
    </xf>
    <xf numFmtId="0" fontId="13" fillId="3" borderId="17" xfId="0" applyFont="1" applyFill="1" applyBorder="1" applyAlignment="1">
      <alignment horizontal="center" vertical="center" wrapText="1"/>
    </xf>
    <xf numFmtId="0" fontId="13" fillId="4" borderId="20" xfId="0" applyFont="1" applyFill="1" applyBorder="1" applyAlignment="1">
      <alignment horizontal="center" vertical="center"/>
    </xf>
    <xf numFmtId="0" fontId="13" fillId="4" borderId="20" xfId="0" applyFont="1" applyFill="1" applyBorder="1" applyAlignment="1">
      <alignment horizontal="left" vertical="center" wrapText="1"/>
    </xf>
    <xf numFmtId="4" fontId="13" fillId="4" borderId="14" xfId="0" applyNumberFormat="1" applyFont="1" applyFill="1" applyBorder="1" applyAlignment="1">
      <alignment vertical="center"/>
    </xf>
    <xf numFmtId="4" fontId="13" fillId="0" borderId="21" xfId="0" applyNumberFormat="1" applyFont="1" applyBorder="1" applyAlignment="1">
      <alignment vertical="center"/>
    </xf>
    <xf numFmtId="4" fontId="13" fillId="3" borderId="21" xfId="0" applyNumberFormat="1" applyFont="1" applyFill="1" applyBorder="1" applyAlignment="1">
      <alignment vertical="center"/>
    </xf>
    <xf numFmtId="3" fontId="13" fillId="4" borderId="20" xfId="0" applyNumberFormat="1" applyFont="1" applyFill="1" applyBorder="1" applyAlignment="1">
      <alignment horizontal="center" vertical="center"/>
    </xf>
    <xf numFmtId="14" fontId="13" fillId="4" borderId="20" xfId="0" applyNumberFormat="1" applyFont="1" applyFill="1" applyBorder="1" applyAlignment="1">
      <alignment horizontal="center" vertical="center"/>
    </xf>
    <xf numFmtId="0" fontId="14" fillId="4" borderId="20" xfId="0" applyFont="1" applyFill="1" applyBorder="1" applyAlignment="1">
      <alignment horizontal="center" vertical="center" wrapText="1"/>
    </xf>
    <xf numFmtId="10" fontId="13" fillId="4" borderId="20" xfId="0" applyNumberFormat="1" applyFont="1" applyFill="1" applyBorder="1" applyAlignment="1">
      <alignment horizontal="center" vertical="center" wrapText="1"/>
    </xf>
    <xf numFmtId="0" fontId="13" fillId="4" borderId="20" xfId="0" applyFont="1" applyFill="1" applyBorder="1"/>
    <xf numFmtId="0" fontId="15" fillId="0" borderId="1" xfId="0" applyFont="1" applyBorder="1"/>
    <xf numFmtId="0" fontId="15" fillId="0" borderId="22" xfId="0" applyFont="1" applyBorder="1"/>
    <xf numFmtId="0" fontId="6" fillId="5" borderId="19" xfId="0" applyFont="1" applyFill="1" applyBorder="1" applyAlignment="1">
      <alignment horizontal="left" vertical="center"/>
    </xf>
    <xf numFmtId="0" fontId="6" fillId="5" borderId="23" xfId="0" applyFont="1" applyFill="1" applyBorder="1" applyAlignment="1">
      <alignment horizontal="left" vertical="center"/>
    </xf>
    <xf numFmtId="0" fontId="13" fillId="4" borderId="17" xfId="0" applyFont="1" applyFill="1" applyBorder="1" applyAlignment="1">
      <alignment horizontal="center" vertical="center" wrapText="1"/>
    </xf>
    <xf numFmtId="3" fontId="13" fillId="4" borderId="17" xfId="0" applyNumberFormat="1" applyFont="1" applyFill="1" applyBorder="1" applyAlignment="1">
      <alignment horizontal="center" vertical="center"/>
    </xf>
    <xf numFmtId="14" fontId="13" fillId="4" borderId="17" xfId="0" applyNumberFormat="1" applyFont="1" applyFill="1" applyBorder="1" applyAlignment="1">
      <alignment horizontal="center" vertical="center"/>
    </xf>
    <xf numFmtId="0" fontId="5" fillId="5" borderId="18" xfId="0" applyFont="1" applyFill="1" applyBorder="1" applyAlignment="1">
      <alignment horizontal="left" vertical="center"/>
    </xf>
    <xf numFmtId="166" fontId="13" fillId="0" borderId="1" xfId="0" applyNumberFormat="1" applyFont="1" applyBorder="1" applyAlignment="1">
      <alignment horizontal="center" vertical="center"/>
    </xf>
    <xf numFmtId="0" fontId="6" fillId="2" borderId="4" xfId="0" applyFont="1" applyFill="1" applyBorder="1" applyAlignment="1">
      <alignment horizontal="left" vertical="center"/>
    </xf>
    <xf numFmtId="0" fontId="6" fillId="2" borderId="4" xfId="0" applyFont="1" applyFill="1" applyBorder="1" applyAlignment="1">
      <alignment horizontal="center" vertical="center" wrapText="1"/>
    </xf>
    <xf numFmtId="0" fontId="6" fillId="5" borderId="18" xfId="0" applyFont="1" applyFill="1" applyBorder="1" applyAlignment="1">
      <alignment horizontal="left" vertical="center"/>
    </xf>
    <xf numFmtId="0" fontId="13" fillId="4" borderId="10" xfId="0" applyFont="1" applyFill="1" applyBorder="1" applyAlignment="1">
      <alignment horizontal="center" vertical="center"/>
    </xf>
    <xf numFmtId="0" fontId="13" fillId="4" borderId="10" xfId="0" applyFont="1" applyFill="1" applyBorder="1" applyAlignment="1">
      <alignment horizontal="left" vertical="center" wrapText="1"/>
    </xf>
    <xf numFmtId="0" fontId="13" fillId="4" borderId="10" xfId="0" applyFont="1" applyFill="1" applyBorder="1" applyAlignment="1">
      <alignment horizontal="left" vertical="center"/>
    </xf>
    <xf numFmtId="4" fontId="13" fillId="4" borderId="10" xfId="0" applyNumberFormat="1" applyFont="1" applyFill="1" applyBorder="1" applyAlignment="1">
      <alignment vertical="center"/>
    </xf>
    <xf numFmtId="4" fontId="13" fillId="3" borderId="10" xfId="0" applyNumberFormat="1" applyFont="1" applyFill="1" applyBorder="1" applyAlignment="1">
      <alignment vertical="center"/>
    </xf>
    <xf numFmtId="0" fontId="13" fillId="4" borderId="10" xfId="0" applyFont="1" applyFill="1" applyBorder="1" applyAlignment="1">
      <alignment horizontal="center" vertical="center" wrapText="1"/>
    </xf>
    <xf numFmtId="3" fontId="13" fillId="4" borderId="10" xfId="0" applyNumberFormat="1" applyFont="1" applyFill="1" applyBorder="1" applyAlignment="1">
      <alignment horizontal="center" vertical="center"/>
    </xf>
    <xf numFmtId="17" fontId="13" fillId="4" borderId="10" xfId="0" applyNumberFormat="1" applyFont="1" applyFill="1" applyBorder="1" applyAlignment="1">
      <alignment horizontal="center" vertical="center"/>
    </xf>
    <xf numFmtId="0" fontId="14" fillId="4" borderId="10" xfId="0" applyFont="1" applyFill="1" applyBorder="1" applyAlignment="1">
      <alignment horizontal="center" vertical="center"/>
    </xf>
    <xf numFmtId="10" fontId="13" fillId="4" borderId="10" xfId="0" applyNumberFormat="1" applyFont="1" applyFill="1" applyBorder="1" applyAlignment="1">
      <alignment horizontal="right" vertical="center"/>
    </xf>
    <xf numFmtId="0" fontId="13" fillId="4" borderId="17" xfId="0" applyFont="1" applyFill="1" applyBorder="1" applyAlignment="1">
      <alignment horizontal="left" vertical="center"/>
    </xf>
    <xf numFmtId="4" fontId="13" fillId="3" borderId="17" xfId="0" applyNumberFormat="1" applyFont="1" applyFill="1" applyBorder="1" applyAlignment="1">
      <alignment vertical="center"/>
    </xf>
    <xf numFmtId="10" fontId="13" fillId="4" borderId="17" xfId="0" applyNumberFormat="1" applyFont="1" applyFill="1" applyBorder="1" applyAlignment="1">
      <alignment horizontal="right" vertical="center"/>
    </xf>
    <xf numFmtId="4" fontId="13" fillId="4" borderId="20" xfId="0" applyNumberFormat="1" applyFont="1" applyFill="1" applyBorder="1" applyAlignment="1">
      <alignment vertical="center"/>
    </xf>
    <xf numFmtId="166" fontId="13" fillId="0" borderId="20" xfId="0" applyNumberFormat="1" applyFont="1" applyBorder="1" applyAlignment="1">
      <alignment horizontal="center" vertical="center"/>
    </xf>
    <xf numFmtId="4" fontId="13" fillId="3" borderId="20" xfId="0" applyNumberFormat="1" applyFont="1" applyFill="1" applyBorder="1" applyAlignment="1">
      <alignment vertical="center"/>
    </xf>
    <xf numFmtId="0" fontId="13" fillId="4" borderId="20" xfId="0" applyFont="1" applyFill="1" applyBorder="1" applyAlignment="1">
      <alignment horizontal="center" vertical="center" wrapText="1"/>
    </xf>
    <xf numFmtId="17" fontId="13" fillId="4" borderId="20" xfId="0" applyNumberFormat="1" applyFont="1" applyFill="1" applyBorder="1" applyAlignment="1">
      <alignment horizontal="center" vertical="center"/>
    </xf>
    <xf numFmtId="0" fontId="14" fillId="4" borderId="4" xfId="0" applyFont="1" applyFill="1" applyBorder="1" applyAlignment="1">
      <alignment horizontal="center" vertical="center"/>
    </xf>
    <xf numFmtId="10" fontId="13" fillId="4" borderId="20" xfId="0" applyNumberFormat="1" applyFont="1" applyFill="1" applyBorder="1" applyAlignment="1">
      <alignment horizontal="right" vertical="center"/>
    </xf>
    <xf numFmtId="0" fontId="16" fillId="0" borderId="1" xfId="0" applyFont="1" applyBorder="1"/>
    <xf numFmtId="0" fontId="15" fillId="0" borderId="1" xfId="0" applyFont="1" applyBorder="1" applyAlignment="1"/>
    <xf numFmtId="0" fontId="4" fillId="2" borderId="0" xfId="0" applyFont="1" applyFill="1" applyAlignment="1">
      <alignment horizontal="center" vertical="center" wrapText="1"/>
    </xf>
    <xf numFmtId="0" fontId="6" fillId="5" borderId="3" xfId="0" applyFont="1" applyFill="1" applyBorder="1" applyAlignment="1">
      <alignment horizontal="left" vertical="center"/>
    </xf>
    <xf numFmtId="0" fontId="6" fillId="5" borderId="16" xfId="0" applyFont="1" applyFill="1" applyBorder="1" applyAlignment="1">
      <alignment horizontal="center" vertical="center" wrapText="1"/>
    </xf>
    <xf numFmtId="0" fontId="6" fillId="5" borderId="0" xfId="0" applyFont="1" applyFill="1" applyAlignment="1">
      <alignment horizontal="left" vertical="center"/>
    </xf>
    <xf numFmtId="0" fontId="13" fillId="4" borderId="10" xfId="0" applyFont="1" applyFill="1" applyBorder="1" applyAlignment="1">
      <alignment vertical="center"/>
    </xf>
    <xf numFmtId="4" fontId="13" fillId="0" borderId="10" xfId="0" applyNumberFormat="1" applyFont="1" applyBorder="1" applyAlignment="1">
      <alignment vertical="center"/>
    </xf>
    <xf numFmtId="4" fontId="13" fillId="3" borderId="10" xfId="0" applyNumberFormat="1" applyFont="1" applyFill="1" applyBorder="1" applyAlignment="1">
      <alignment horizontal="center"/>
    </xf>
    <xf numFmtId="17" fontId="13" fillId="3" borderId="10" xfId="0" applyNumberFormat="1" applyFont="1" applyFill="1" applyBorder="1" applyAlignment="1">
      <alignment horizontal="center" vertical="center"/>
    </xf>
    <xf numFmtId="0" fontId="14" fillId="3" borderId="10" xfId="0" applyFont="1" applyFill="1" applyBorder="1" applyAlignment="1">
      <alignment horizontal="center" vertical="center" wrapText="1"/>
    </xf>
    <xf numFmtId="0" fontId="14" fillId="3" borderId="10" xfId="0" applyFont="1" applyFill="1" applyBorder="1" applyAlignment="1">
      <alignment horizontal="center" vertical="center"/>
    </xf>
    <xf numFmtId="0" fontId="14" fillId="4" borderId="24" xfId="0" applyFont="1" applyFill="1" applyBorder="1" applyAlignment="1">
      <alignment horizontal="right" vertical="center"/>
    </xf>
    <xf numFmtId="17" fontId="13" fillId="3" borderId="17" xfId="0" applyNumberFormat="1" applyFont="1" applyFill="1" applyBorder="1" applyAlignment="1">
      <alignment horizontal="center" vertical="center"/>
    </xf>
    <xf numFmtId="0" fontId="14" fillId="4" borderId="12" xfId="0" applyFont="1" applyFill="1" applyBorder="1" applyAlignment="1">
      <alignment horizontal="right" vertical="center"/>
    </xf>
    <xf numFmtId="0" fontId="13" fillId="4" borderId="10" xfId="0" applyFont="1" applyFill="1" applyBorder="1" applyAlignment="1">
      <alignment horizontal="left" vertical="center" wrapText="1"/>
    </xf>
    <xf numFmtId="14" fontId="13" fillId="3" borderId="17" xfId="0" applyNumberFormat="1" applyFont="1" applyFill="1" applyBorder="1" applyAlignment="1">
      <alignment horizontal="center" vertical="center"/>
    </xf>
    <xf numFmtId="167" fontId="13" fillId="3" borderId="17" xfId="0" applyNumberFormat="1" applyFont="1" applyFill="1" applyBorder="1" applyAlignment="1">
      <alignment horizontal="center" vertical="center"/>
    </xf>
    <xf numFmtId="0" fontId="13" fillId="4" borderId="2" xfId="0" applyFont="1" applyFill="1" applyBorder="1" applyAlignment="1">
      <alignment vertical="center"/>
    </xf>
    <xf numFmtId="0" fontId="6" fillId="5" borderId="25" xfId="0" applyFont="1" applyFill="1" applyBorder="1" applyAlignment="1">
      <alignment horizontal="left" vertical="center"/>
    </xf>
    <xf numFmtId="4" fontId="13" fillId="4" borderId="10" xfId="0" applyNumberFormat="1" applyFont="1" applyFill="1" applyBorder="1" applyAlignment="1">
      <alignment vertical="center"/>
    </xf>
    <xf numFmtId="10" fontId="13" fillId="3" borderId="24" xfId="0" applyNumberFormat="1" applyFont="1" applyFill="1" applyBorder="1" applyAlignment="1">
      <alignment horizontal="right" vertical="center"/>
    </xf>
    <xf numFmtId="0" fontId="13" fillId="4" borderId="26" xfId="0" applyFont="1" applyFill="1" applyBorder="1" applyAlignment="1">
      <alignment vertical="center"/>
    </xf>
    <xf numFmtId="0" fontId="4" fillId="5" borderId="0" xfId="0" applyFont="1" applyFill="1" applyAlignment="1">
      <alignment horizontal="center" vertical="center" wrapText="1"/>
    </xf>
    <xf numFmtId="0" fontId="13" fillId="4" borderId="10" xfId="0" applyFont="1" applyFill="1" applyBorder="1" applyAlignment="1">
      <alignment vertical="center"/>
    </xf>
    <xf numFmtId="166" fontId="13" fillId="4" borderId="10" xfId="0" applyNumberFormat="1" applyFont="1" applyFill="1" applyBorder="1" applyAlignment="1">
      <alignment vertical="center"/>
    </xf>
    <xf numFmtId="166" fontId="13" fillId="3" borderId="10" xfId="0" applyNumberFormat="1" applyFont="1" applyFill="1" applyBorder="1" applyAlignment="1">
      <alignment vertical="center"/>
    </xf>
    <xf numFmtId="0" fontId="17" fillId="4" borderId="10" xfId="0" applyFont="1" applyFill="1" applyBorder="1" applyAlignment="1">
      <alignment horizontal="center" vertical="center"/>
    </xf>
    <xf numFmtId="0" fontId="13" fillId="4" borderId="17" xfId="0" applyFont="1" applyFill="1" applyBorder="1" applyAlignment="1">
      <alignment vertical="center"/>
    </xf>
    <xf numFmtId="166" fontId="13" fillId="4" borderId="17" xfId="0" applyNumberFormat="1" applyFont="1" applyFill="1" applyBorder="1" applyAlignment="1">
      <alignment vertical="center"/>
    </xf>
    <xf numFmtId="0" fontId="17" fillId="4" borderId="17" xfId="0" applyFont="1" applyFill="1" applyBorder="1" applyAlignment="1">
      <alignment horizontal="center" vertical="center"/>
    </xf>
    <xf numFmtId="166" fontId="13" fillId="4" borderId="17" xfId="0" applyNumberFormat="1" applyFont="1" applyFill="1" applyBorder="1" applyAlignment="1">
      <alignment horizontal="center" vertical="center"/>
    </xf>
    <xf numFmtId="0" fontId="13" fillId="4" borderId="17" xfId="0" applyFont="1" applyFill="1" applyBorder="1" applyAlignment="1">
      <alignment vertical="center"/>
    </xf>
    <xf numFmtId="166" fontId="13" fillId="4" borderId="10" xfId="0" applyNumberFormat="1" applyFont="1" applyFill="1" applyBorder="1" applyAlignment="1">
      <alignment vertical="center"/>
    </xf>
    <xf numFmtId="0" fontId="18" fillId="4" borderId="17" xfId="0" applyFont="1" applyFill="1" applyBorder="1" applyAlignment="1">
      <alignment horizontal="center" vertical="center"/>
    </xf>
    <xf numFmtId="0" fontId="18" fillId="4" borderId="17" xfId="0" applyFont="1" applyFill="1" applyBorder="1" applyAlignment="1">
      <alignment horizontal="center" vertical="center" wrapText="1"/>
    </xf>
    <xf numFmtId="0" fontId="18" fillId="4" borderId="17" xfId="0" applyFont="1" applyFill="1" applyBorder="1" applyAlignment="1">
      <alignment vertical="center"/>
    </xf>
    <xf numFmtId="0" fontId="18" fillId="4" borderId="17" xfId="0" applyFont="1" applyFill="1" applyBorder="1" applyAlignment="1">
      <alignment horizontal="left" vertical="center" wrapText="1"/>
    </xf>
    <xf numFmtId="166" fontId="18" fillId="4" borderId="17" xfId="0" applyNumberFormat="1" applyFont="1" applyFill="1" applyBorder="1" applyAlignment="1">
      <alignment vertical="center"/>
    </xf>
    <xf numFmtId="0" fontId="18" fillId="4" borderId="17" xfId="0" applyFont="1" applyFill="1" applyBorder="1" applyAlignment="1">
      <alignment horizontal="center" vertical="center"/>
    </xf>
    <xf numFmtId="0" fontId="19" fillId="4" borderId="17" xfId="0" applyFont="1" applyFill="1" applyBorder="1" applyAlignment="1">
      <alignment horizontal="center" vertical="center"/>
    </xf>
    <xf numFmtId="168" fontId="18" fillId="4" borderId="17" xfId="0" applyNumberFormat="1" applyFont="1" applyFill="1" applyBorder="1" applyAlignment="1">
      <alignment horizontal="center" vertical="center"/>
    </xf>
    <xf numFmtId="10" fontId="14" fillId="4" borderId="17" xfId="0" applyNumberFormat="1" applyFont="1" applyFill="1" applyBorder="1" applyAlignment="1">
      <alignment horizontal="right" vertical="center"/>
    </xf>
    <xf numFmtId="166" fontId="13" fillId="4" borderId="17" xfId="0" applyNumberFormat="1" applyFont="1" applyFill="1" applyBorder="1" applyAlignment="1">
      <alignment vertical="center"/>
    </xf>
    <xf numFmtId="168" fontId="13" fillId="4" borderId="17" xfId="0" applyNumberFormat="1" applyFont="1" applyFill="1" applyBorder="1" applyAlignment="1">
      <alignment horizontal="center" vertical="center"/>
    </xf>
    <xf numFmtId="0" fontId="17" fillId="4" borderId="17" xfId="0" applyFont="1" applyFill="1" applyBorder="1" applyAlignment="1">
      <alignment horizontal="center" vertical="center"/>
    </xf>
    <xf numFmtId="0" fontId="13" fillId="4" borderId="1" xfId="0" applyFont="1" applyFill="1" applyBorder="1" applyAlignment="1">
      <alignment vertical="center"/>
    </xf>
    <xf numFmtId="0" fontId="13" fillId="4" borderId="22" xfId="0" applyFont="1" applyFill="1" applyBorder="1" applyAlignment="1">
      <alignment vertical="center"/>
    </xf>
    <xf numFmtId="0" fontId="1" fillId="2" borderId="5" xfId="0" applyFont="1" applyFill="1" applyBorder="1" applyAlignment="1">
      <alignment horizontal="center" vertical="center"/>
    </xf>
    <xf numFmtId="0" fontId="4" fillId="3" borderId="1" xfId="0" applyFont="1" applyFill="1" applyBorder="1" applyAlignment="1">
      <alignment horizontal="center" vertical="center" wrapText="1"/>
    </xf>
    <xf numFmtId="0" fontId="5" fillId="5" borderId="2" xfId="0" applyFont="1" applyFill="1" applyBorder="1" applyAlignment="1">
      <alignment horizontal="left" vertical="center"/>
    </xf>
    <xf numFmtId="0" fontId="6" fillId="5" borderId="2" xfId="0" applyFont="1" applyFill="1" applyBorder="1" applyAlignment="1">
      <alignment horizontal="left" vertical="center"/>
    </xf>
    <xf numFmtId="0" fontId="6" fillId="3" borderId="1" xfId="0" applyFont="1" applyFill="1" applyBorder="1" applyAlignment="1">
      <alignment horizontal="left" vertical="center"/>
    </xf>
    <xf numFmtId="0" fontId="13" fillId="3" borderId="27" xfId="0" applyFont="1" applyFill="1" applyBorder="1" applyAlignment="1">
      <alignment horizontal="center" vertical="center" wrapText="1"/>
    </xf>
    <xf numFmtId="0" fontId="14" fillId="4" borderId="10" xfId="0" applyFont="1" applyFill="1" applyBorder="1" applyAlignment="1">
      <alignment horizontal="center" vertical="center" wrapText="1"/>
    </xf>
    <xf numFmtId="10" fontId="13" fillId="4" borderId="7" xfId="0" applyNumberFormat="1" applyFont="1" applyFill="1" applyBorder="1" applyAlignment="1">
      <alignment horizontal="right" vertical="center"/>
    </xf>
    <xf numFmtId="10" fontId="13" fillId="3" borderId="1" xfId="0" applyNumberFormat="1" applyFont="1" applyFill="1" applyBorder="1" applyAlignment="1">
      <alignment horizontal="right" vertical="center"/>
    </xf>
    <xf numFmtId="0" fontId="13" fillId="4" borderId="27" xfId="0" applyFont="1" applyFill="1" applyBorder="1" applyAlignment="1">
      <alignment horizontal="center" vertical="center"/>
    </xf>
    <xf numFmtId="0" fontId="13" fillId="4" borderId="27" xfId="0" applyFont="1" applyFill="1" applyBorder="1" applyAlignment="1">
      <alignment vertical="center"/>
    </xf>
    <xf numFmtId="0" fontId="13" fillId="4" borderId="27" xfId="0" applyFont="1" applyFill="1" applyBorder="1" applyAlignment="1">
      <alignment vertical="center"/>
    </xf>
    <xf numFmtId="4" fontId="13" fillId="4" borderId="27" xfId="0" applyNumberFormat="1" applyFont="1" applyFill="1" applyBorder="1" applyAlignment="1">
      <alignment vertical="center"/>
    </xf>
    <xf numFmtId="3" fontId="13" fillId="4" borderId="27" xfId="0" applyNumberFormat="1" applyFont="1" applyFill="1" applyBorder="1" applyAlignment="1">
      <alignment horizontal="center" vertical="center"/>
    </xf>
    <xf numFmtId="0" fontId="14" fillId="4" borderId="27" xfId="0" applyFont="1" applyFill="1" applyBorder="1" applyAlignment="1">
      <alignment horizontal="center" vertical="center" wrapText="1"/>
    </xf>
    <xf numFmtId="10" fontId="13" fillId="4" borderId="28" xfId="0" applyNumberFormat="1" applyFont="1" applyFill="1" applyBorder="1" applyAlignment="1">
      <alignment horizontal="right" vertical="center"/>
    </xf>
    <xf numFmtId="17" fontId="13" fillId="4" borderId="27" xfId="0" applyNumberFormat="1" applyFont="1" applyFill="1" applyBorder="1" applyAlignment="1">
      <alignment horizontal="center" vertical="center"/>
    </xf>
    <xf numFmtId="0" fontId="13" fillId="3" borderId="27" xfId="0" applyFont="1" applyFill="1" applyBorder="1" applyAlignment="1">
      <alignment horizontal="center" vertical="center" wrapText="1"/>
    </xf>
    <xf numFmtId="4" fontId="13" fillId="3" borderId="27" xfId="0" applyNumberFormat="1" applyFont="1" applyFill="1" applyBorder="1" applyAlignment="1">
      <alignment vertical="center"/>
    </xf>
    <xf numFmtId="0" fontId="13" fillId="4" borderId="27" xfId="0" applyFont="1" applyFill="1" applyBorder="1" applyAlignment="1">
      <alignment horizontal="center" vertical="center"/>
    </xf>
    <xf numFmtId="0" fontId="13" fillId="4" borderId="27" xfId="0" quotePrefix="1" applyFont="1" applyFill="1" applyBorder="1" applyAlignment="1">
      <alignment horizontal="center" vertical="center"/>
    </xf>
    <xf numFmtId="10" fontId="13" fillId="3" borderId="27" xfId="0" applyNumberFormat="1" applyFont="1" applyFill="1" applyBorder="1" applyAlignment="1">
      <alignment horizontal="center" vertical="center" wrapText="1"/>
    </xf>
    <xf numFmtId="9" fontId="13" fillId="3" borderId="1" xfId="0" applyNumberFormat="1" applyFont="1" applyFill="1" applyBorder="1" applyAlignment="1">
      <alignment horizontal="right" vertical="center"/>
    </xf>
    <xf numFmtId="10" fontId="13" fillId="3" borderId="27" xfId="0" applyNumberFormat="1" applyFont="1" applyFill="1" applyBorder="1" applyAlignment="1">
      <alignment horizontal="center" vertical="center" wrapText="1"/>
    </xf>
    <xf numFmtId="0" fontId="13" fillId="3" borderId="10" xfId="0" applyFont="1" applyFill="1" applyBorder="1" applyAlignment="1">
      <alignment horizontal="left" vertical="center"/>
    </xf>
    <xf numFmtId="10" fontId="13" fillId="3" borderId="10" xfId="0" applyNumberFormat="1" applyFont="1" applyFill="1" applyBorder="1" applyAlignment="1">
      <alignment horizontal="center" vertical="center"/>
    </xf>
    <xf numFmtId="0" fontId="13" fillId="4" borderId="27" xfId="0" applyFont="1" applyFill="1" applyBorder="1" applyAlignment="1">
      <alignment horizontal="left" vertical="center" wrapText="1"/>
    </xf>
    <xf numFmtId="0" fontId="13" fillId="3" borderId="27" xfId="0" applyFont="1" applyFill="1" applyBorder="1" applyAlignment="1">
      <alignment horizontal="left" vertical="center"/>
    </xf>
    <xf numFmtId="10" fontId="13" fillId="3" borderId="27" xfId="0" applyNumberFormat="1" applyFont="1" applyFill="1" applyBorder="1" applyAlignment="1">
      <alignment horizontal="center" vertical="center"/>
    </xf>
    <xf numFmtId="0" fontId="5" fillId="5" borderId="29" xfId="0" applyFont="1" applyFill="1" applyBorder="1" applyAlignment="1">
      <alignment horizontal="left" vertical="center"/>
    </xf>
    <xf numFmtId="0" fontId="5" fillId="5" borderId="19" xfId="0" applyFont="1" applyFill="1" applyBorder="1" applyAlignment="1">
      <alignment horizontal="left" vertical="center" wrapText="1"/>
    </xf>
    <xf numFmtId="0" fontId="5" fillId="5" borderId="18" xfId="0" applyFont="1" applyFill="1" applyBorder="1" applyAlignment="1">
      <alignment horizontal="left" vertical="center"/>
    </xf>
    <xf numFmtId="0" fontId="5" fillId="5" borderId="19" xfId="0" applyFont="1" applyFill="1" applyBorder="1" applyAlignment="1">
      <alignment horizontal="right" vertical="center" wrapText="1"/>
    </xf>
    <xf numFmtId="0" fontId="5" fillId="3" borderId="1" xfId="0" applyFont="1" applyFill="1" applyBorder="1" applyAlignment="1">
      <alignment horizontal="right" vertical="center" wrapText="1"/>
    </xf>
    <xf numFmtId="166" fontId="13" fillId="4" borderId="10" xfId="0" applyNumberFormat="1" applyFont="1" applyFill="1" applyBorder="1" applyAlignment="1">
      <alignment horizontal="center" vertical="center"/>
    </xf>
    <xf numFmtId="4" fontId="18" fillId="3" borderId="27" xfId="0" applyNumberFormat="1" applyFont="1" applyFill="1" applyBorder="1" applyAlignment="1">
      <alignment vertical="center"/>
    </xf>
    <xf numFmtId="0" fontId="13" fillId="4" borderId="10" xfId="0" applyFont="1" applyFill="1" applyBorder="1" applyAlignment="1">
      <alignment horizontal="left" vertical="center"/>
    </xf>
    <xf numFmtId="10" fontId="13" fillId="3" borderId="7" xfId="0" applyNumberFormat="1" applyFont="1" applyFill="1" applyBorder="1" applyAlignment="1">
      <alignment horizontal="right" vertical="center"/>
    </xf>
    <xf numFmtId="0" fontId="13" fillId="4" borderId="27" xfId="0" applyFont="1" applyFill="1" applyBorder="1" applyAlignment="1">
      <alignment vertical="center" wrapText="1"/>
    </xf>
    <xf numFmtId="166" fontId="13" fillId="4" borderId="27" xfId="0" applyNumberFormat="1" applyFont="1" applyFill="1" applyBorder="1" applyAlignment="1">
      <alignment horizontal="center" vertical="center"/>
    </xf>
    <xf numFmtId="166" fontId="13" fillId="3" borderId="27" xfId="0" applyNumberFormat="1" applyFont="1" applyFill="1" applyBorder="1" applyAlignment="1">
      <alignment horizontal="center" vertical="center"/>
    </xf>
    <xf numFmtId="0" fontId="13" fillId="4" borderId="27" xfId="0" applyFont="1" applyFill="1" applyBorder="1" applyAlignment="1">
      <alignment horizontal="left" vertical="center"/>
    </xf>
    <xf numFmtId="0" fontId="17" fillId="4" borderId="27" xfId="0" applyFont="1" applyFill="1" applyBorder="1" applyAlignment="1">
      <alignment horizontal="center" vertical="center"/>
    </xf>
    <xf numFmtId="0" fontId="14" fillId="3" borderId="27" xfId="0" applyFont="1" applyFill="1" applyBorder="1" applyAlignment="1">
      <alignment horizontal="center" vertical="center" wrapText="1"/>
    </xf>
    <xf numFmtId="10" fontId="13" fillId="3" borderId="28" xfId="0" applyNumberFormat="1" applyFont="1" applyFill="1" applyBorder="1" applyAlignment="1">
      <alignment horizontal="right" vertical="center"/>
    </xf>
    <xf numFmtId="166" fontId="13" fillId="3" borderId="10" xfId="0" applyNumberFormat="1" applyFont="1" applyFill="1" applyBorder="1" applyAlignment="1">
      <alignment vertical="center"/>
    </xf>
    <xf numFmtId="0" fontId="18" fillId="4" borderId="10" xfId="0" applyFont="1" applyFill="1" applyBorder="1" applyAlignment="1">
      <alignment horizontal="center" vertical="center"/>
    </xf>
    <xf numFmtId="0" fontId="13" fillId="4" borderId="27" xfId="0" applyFont="1" applyFill="1" applyBorder="1" applyAlignment="1">
      <alignment horizontal="center" vertical="center" wrapText="1"/>
    </xf>
    <xf numFmtId="166" fontId="13" fillId="4" borderId="27" xfId="0" applyNumberFormat="1" applyFont="1" applyFill="1" applyBorder="1" applyAlignment="1">
      <alignment horizontal="center" vertical="center"/>
    </xf>
    <xf numFmtId="168" fontId="13" fillId="4" borderId="27" xfId="0" applyNumberFormat="1" applyFont="1" applyFill="1" applyBorder="1" applyAlignment="1">
      <alignment horizontal="center" vertical="center"/>
    </xf>
    <xf numFmtId="166" fontId="13" fillId="3" borderId="27" xfId="0" applyNumberFormat="1" applyFont="1" applyFill="1" applyBorder="1" applyAlignment="1">
      <alignment horizontal="center" vertical="center"/>
    </xf>
    <xf numFmtId="0" fontId="5" fillId="6" borderId="3" xfId="0" applyFont="1" applyFill="1" applyBorder="1" applyAlignment="1">
      <alignment horizontal="left" vertical="center"/>
    </xf>
    <xf numFmtId="0" fontId="6" fillId="6" borderId="16" xfId="0" applyFont="1" applyFill="1" applyBorder="1" applyAlignment="1">
      <alignment horizontal="left" vertical="center"/>
    </xf>
    <xf numFmtId="0" fontId="6" fillId="6" borderId="3" xfId="0" applyFont="1" applyFill="1" applyBorder="1" applyAlignment="1">
      <alignment horizontal="left" vertical="center"/>
    </xf>
    <xf numFmtId="0" fontId="6" fillId="6" borderId="16" xfId="0" applyFont="1" applyFill="1" applyBorder="1" applyAlignment="1">
      <alignment horizontal="right" vertical="center"/>
    </xf>
    <xf numFmtId="0" fontId="6" fillId="3" borderId="1" xfId="0" applyFont="1" applyFill="1" applyBorder="1" applyAlignment="1">
      <alignment horizontal="right" vertical="center"/>
    </xf>
    <xf numFmtId="0" fontId="6" fillId="5" borderId="16" xfId="0" applyFont="1" applyFill="1" applyBorder="1" applyAlignment="1">
      <alignment horizontal="right" vertical="center"/>
    </xf>
    <xf numFmtId="4" fontId="18" fillId="3" borderId="10" xfId="0" applyNumberFormat="1" applyFont="1" applyFill="1" applyBorder="1" applyAlignment="1">
      <alignment vertical="center"/>
    </xf>
    <xf numFmtId="3" fontId="13" fillId="4" borderId="10" xfId="0" applyNumberFormat="1" applyFont="1" applyFill="1" applyBorder="1" applyAlignment="1">
      <alignment horizontal="center" vertical="center"/>
    </xf>
    <xf numFmtId="4" fontId="13" fillId="4" borderId="27" xfId="0" applyNumberFormat="1" applyFont="1" applyFill="1" applyBorder="1" applyAlignment="1">
      <alignment vertical="center"/>
    </xf>
    <xf numFmtId="0" fontId="13" fillId="4" borderId="10" xfId="0" applyFont="1" applyFill="1" applyBorder="1" applyAlignment="1">
      <alignment horizontal="center" vertical="center"/>
    </xf>
    <xf numFmtId="3" fontId="13" fillId="4" borderId="27" xfId="0" applyNumberFormat="1" applyFont="1" applyFill="1" applyBorder="1" applyAlignment="1">
      <alignment horizontal="center" vertical="center"/>
    </xf>
    <xf numFmtId="0" fontId="5" fillId="3" borderId="3" xfId="0" applyFont="1" applyFill="1" applyBorder="1" applyAlignment="1">
      <alignment horizontal="left" vertical="center"/>
    </xf>
    <xf numFmtId="0" fontId="6" fillId="3" borderId="16" xfId="0" applyFont="1" applyFill="1" applyBorder="1" applyAlignment="1">
      <alignment horizontal="left" vertical="center"/>
    </xf>
    <xf numFmtId="0" fontId="6" fillId="3" borderId="3" xfId="0" applyFont="1" applyFill="1" applyBorder="1" applyAlignment="1">
      <alignment horizontal="left" vertical="center"/>
    </xf>
    <xf numFmtId="0" fontId="13" fillId="4" borderId="2" xfId="0" applyFont="1" applyFill="1" applyBorder="1" applyAlignment="1">
      <alignment horizontal="center" vertical="center"/>
    </xf>
    <xf numFmtId="0" fontId="13" fillId="4" borderId="2" xfId="0" applyFont="1" applyFill="1" applyBorder="1" applyAlignment="1">
      <alignment horizontal="left" vertical="center" wrapText="1"/>
    </xf>
    <xf numFmtId="3" fontId="13" fillId="4" borderId="2" xfId="0" applyNumberFormat="1" applyFont="1" applyFill="1" applyBorder="1" applyAlignment="1">
      <alignment vertical="center"/>
    </xf>
    <xf numFmtId="4" fontId="13" fillId="3" borderId="2" xfId="0" applyNumberFormat="1" applyFont="1" applyFill="1" applyBorder="1" applyAlignment="1">
      <alignment vertical="center"/>
    </xf>
    <xf numFmtId="4" fontId="18" fillId="3" borderId="2" xfId="0" applyNumberFormat="1" applyFont="1" applyFill="1" applyBorder="1" applyAlignment="1">
      <alignment vertical="center"/>
    </xf>
    <xf numFmtId="10" fontId="13" fillId="3" borderId="2" xfId="0" applyNumberFormat="1" applyFont="1" applyFill="1" applyBorder="1" applyAlignment="1">
      <alignment horizontal="right" vertical="center"/>
    </xf>
    <xf numFmtId="10" fontId="13" fillId="3" borderId="3" xfId="0" applyNumberFormat="1" applyFont="1" applyFill="1" applyBorder="1" applyAlignment="1">
      <alignment horizontal="right" vertical="center"/>
    </xf>
    <xf numFmtId="0" fontId="13" fillId="4" borderId="4" xfId="0" applyFont="1" applyFill="1" applyBorder="1" applyAlignment="1">
      <alignment vertical="center"/>
    </xf>
    <xf numFmtId="0" fontId="13" fillId="4" borderId="5" xfId="0" applyFont="1" applyFill="1" applyBorder="1" applyAlignment="1">
      <alignment vertical="center"/>
    </xf>
    <xf numFmtId="0" fontId="13" fillId="3" borderId="1" xfId="0" applyFont="1" applyFill="1" applyBorder="1" applyAlignment="1">
      <alignment vertical="center"/>
    </xf>
    <xf numFmtId="0" fontId="15" fillId="3" borderId="1" xfId="0" applyFont="1" applyFill="1" applyBorder="1"/>
    <xf numFmtId="0" fontId="21" fillId="3" borderId="1" xfId="0" applyFont="1" applyFill="1" applyBorder="1" applyAlignment="1">
      <alignment horizontal="left" vertical="center" wrapText="1"/>
    </xf>
    <xf numFmtId="0" fontId="22" fillId="3" borderId="1" xfId="0" applyFont="1" applyFill="1" applyBorder="1"/>
    <xf numFmtId="0" fontId="23" fillId="3" borderId="1" xfId="0" applyFont="1" applyFill="1" applyBorder="1" applyAlignment="1">
      <alignment horizontal="center" vertical="center" wrapText="1"/>
    </xf>
    <xf numFmtId="165" fontId="22" fillId="3" borderId="1" xfId="0" applyNumberFormat="1" applyFont="1" applyFill="1" applyBorder="1" applyAlignment="1">
      <alignment horizontal="right" vertical="center"/>
    </xf>
    <xf numFmtId="165" fontId="24" fillId="3" borderId="1" xfId="0" applyNumberFormat="1" applyFont="1" applyFill="1" applyBorder="1" applyAlignment="1">
      <alignment horizontal="right" vertical="center"/>
    </xf>
    <xf numFmtId="165" fontId="22" fillId="3" borderId="1" xfId="0" applyNumberFormat="1" applyFont="1" applyFill="1" applyBorder="1"/>
    <xf numFmtId="0" fontId="24" fillId="3" borderId="1" xfId="0" applyFont="1" applyFill="1" applyBorder="1" applyAlignment="1">
      <alignment horizontal="left" vertical="center"/>
    </xf>
    <xf numFmtId="165" fontId="25" fillId="3" borderId="1" xfId="0" applyNumberFormat="1" applyFont="1" applyFill="1" applyBorder="1" applyAlignment="1">
      <alignment horizontal="center" vertical="center" wrapText="1"/>
    </xf>
    <xf numFmtId="0" fontId="22" fillId="0" borderId="0" xfId="0" applyFont="1" applyAlignment="1"/>
    <xf numFmtId="43" fontId="23" fillId="3" borderId="1" xfId="1" applyFont="1" applyFill="1" applyBorder="1" applyAlignment="1">
      <alignment horizontal="center" vertical="center" wrapText="1"/>
    </xf>
    <xf numFmtId="0" fontId="0" fillId="0" borderId="0" xfId="0" applyFont="1" applyAlignment="1"/>
    <xf numFmtId="0" fontId="11" fillId="2" borderId="5" xfId="0" applyFont="1" applyFill="1" applyBorder="1" applyAlignment="1">
      <alignment horizontal="left" vertical="center" wrapText="1"/>
    </xf>
    <xf numFmtId="0" fontId="8" fillId="0" borderId="6" xfId="0" applyFont="1" applyBorder="1"/>
    <xf numFmtId="0" fontId="8" fillId="0" borderId="15" xfId="0" applyFont="1" applyBorder="1"/>
    <xf numFmtId="164" fontId="2" fillId="2" borderId="0" xfId="0" applyNumberFormat="1" applyFont="1" applyFill="1" applyAlignment="1">
      <alignment horizontal="left" vertical="center" wrapText="1"/>
    </xf>
    <xf numFmtId="0" fontId="0" fillId="0" borderId="0" xfId="0" applyFont="1" applyAlignment="1"/>
    <xf numFmtId="0" fontId="7" fillId="0" borderId="7" xfId="0" applyFont="1" applyBorder="1" applyAlignment="1">
      <alignment horizontal="left" vertical="center" wrapText="1"/>
    </xf>
    <xf numFmtId="0" fontId="8" fillId="0" borderId="8" xfId="0" applyFont="1" applyBorder="1"/>
    <xf numFmtId="0" fontId="8" fillId="0" borderId="9" xfId="0" applyFont="1" applyBorder="1"/>
    <xf numFmtId="0" fontId="7" fillId="0" borderId="11" xfId="0" applyFont="1" applyBorder="1" applyAlignment="1">
      <alignment horizontal="left" vertical="center" wrapText="1"/>
    </xf>
    <xf numFmtId="0" fontId="8" fillId="0" borderId="12" xfId="0" applyFont="1" applyBorder="1"/>
    <xf numFmtId="0" fontId="9" fillId="0" borderId="11" xfId="0" applyFont="1" applyBorder="1" applyAlignment="1">
      <alignment horizontal="right" vertical="center" wrapText="1"/>
    </xf>
    <xf numFmtId="0" fontId="9" fillId="0" borderId="11" xfId="0" applyFont="1" applyBorder="1" applyAlignment="1">
      <alignment horizontal="righ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76200</xdr:rowOff>
    </xdr:from>
    <xdr:ext cx="2714625" cy="914400"/>
    <xdr:pic>
      <xdr:nvPicPr>
        <xdr:cNvPr id="2" name="image1.png" descr="Resultado de imagen para gobierno del estado de jalisco alfaro"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F31"/>
  <sheetViews>
    <sheetView view="pageBreakPreview" zoomScaleNormal="100" zoomScaleSheetLayoutView="100" workbookViewId="0">
      <selection activeCell="D28" sqref="D28"/>
    </sheetView>
  </sheetViews>
  <sheetFormatPr baseColWidth="10" defaultColWidth="12.625" defaultRowHeight="15" customHeight="1" x14ac:dyDescent="0.35"/>
  <cols>
    <col min="1" max="1" width="23.125" customWidth="1"/>
    <col min="2" max="2" width="13.5" customWidth="1"/>
    <col min="3" max="3" width="25.125" customWidth="1"/>
    <col min="4" max="4" width="23.625" customWidth="1"/>
    <col min="5" max="5" width="21.375" customWidth="1"/>
    <col min="6" max="6" width="16.875" style="238" customWidth="1"/>
  </cols>
  <sheetData>
    <row r="1" spans="1:6" ht="90.75" customHeight="1" x14ac:dyDescent="0.35">
      <c r="A1" s="1"/>
      <c r="B1" s="1"/>
      <c r="C1" s="244" t="str">
        <f>"Deuda Pública del Estado de Jalisco al "&amp;""&amp;TEXT(A2,"dd mmmm e")</f>
        <v>Deuda Pública del Estado de Jalisco al 31 julio 2020</v>
      </c>
      <c r="D1" s="245"/>
      <c r="E1" s="245"/>
      <c r="F1" s="230"/>
    </row>
    <row r="2" spans="1:6" ht="13.5" customHeight="1" x14ac:dyDescent="0.35">
      <c r="A2" s="2">
        <v>44043</v>
      </c>
      <c r="B2" s="3"/>
      <c r="C2" s="4"/>
      <c r="D2" s="4"/>
      <c r="E2" s="5"/>
      <c r="F2" s="231"/>
    </row>
    <row r="3" spans="1:6" ht="29.65" customHeight="1" x14ac:dyDescent="0.35">
      <c r="A3" s="6"/>
      <c r="B3" s="6"/>
      <c r="C3" s="6"/>
      <c r="D3" s="6" t="s">
        <v>0</v>
      </c>
      <c r="E3" s="7" t="str">
        <f>"Monto Total Amortizable "&amp;""&amp; TEXT(A2,"dd mmmm e")</f>
        <v>Monto Total Amortizable 31 julio 2020</v>
      </c>
      <c r="F3" s="232"/>
    </row>
    <row r="4" spans="1:6" ht="20.25" customHeight="1" x14ac:dyDescent="0.35">
      <c r="A4" s="8" t="s">
        <v>1</v>
      </c>
      <c r="B4" s="9"/>
      <c r="C4" s="9"/>
      <c r="D4" s="10">
        <f t="shared" ref="D4:E4" si="0">D5+D6+D7+D8+D9+D10</f>
        <v>30117361793.129997</v>
      </c>
      <c r="E4" s="10">
        <f t="shared" si="0"/>
        <v>20773455793.51088</v>
      </c>
      <c r="F4" s="239"/>
    </row>
    <row r="5" spans="1:6" ht="13.5" x14ac:dyDescent="0.35">
      <c r="A5" s="246" t="str">
        <f>'Deuda Directa'!A2</f>
        <v>Financimientos de Largo Plazo del Gobierno del Estado con la Banca Comercial</v>
      </c>
      <c r="B5" s="247"/>
      <c r="C5" s="248"/>
      <c r="D5" s="11">
        <f>'Deuda Directa'!F2</f>
        <v>21497929320.599998</v>
      </c>
      <c r="E5" s="11">
        <f>'Deuda Directa'!I2</f>
        <v>14214869456.563385</v>
      </c>
      <c r="F5" s="233"/>
    </row>
    <row r="6" spans="1:6" ht="13.5" x14ac:dyDescent="0.35">
      <c r="A6" s="249" t="str">
        <f>'Deuda Directa'!A18</f>
        <v>Financimientos de Largo Plazo del Gobierno del Estado con la Banca de Desarrollo</v>
      </c>
      <c r="B6" s="250"/>
      <c r="C6" s="250"/>
      <c r="D6" s="11">
        <f>'Deuda Directa'!F18</f>
        <v>7019432472.5299997</v>
      </c>
      <c r="E6" s="11">
        <f>'Deuda Directa'!I18</f>
        <v>5122222700.5974941</v>
      </c>
      <c r="F6" s="233"/>
    </row>
    <row r="7" spans="1:6" ht="13.5" x14ac:dyDescent="0.35">
      <c r="A7" s="249" t="str">
        <f>'Deuda Directa'!A25</f>
        <v>Financimientos de Corto Plazo del Gobierno del Estado con la Banca Comercial</v>
      </c>
      <c r="B7" s="250"/>
      <c r="C7" s="250"/>
      <c r="D7" s="11">
        <f>'Deuda Directa'!F25</f>
        <v>1600000000</v>
      </c>
      <c r="E7" s="11">
        <f>'Deuda Directa'!I25</f>
        <v>1436363636.3499999</v>
      </c>
      <c r="F7" s="233"/>
    </row>
    <row r="8" spans="1:6" ht="13.5" x14ac:dyDescent="0.35">
      <c r="A8" s="249" t="str">
        <f>'Deuda Directa'!A30</f>
        <v>Proyectos de Inversión y Prestación de Servicios</v>
      </c>
      <c r="B8" s="250"/>
      <c r="C8" s="250"/>
      <c r="D8" s="11">
        <f>'Deuda Directa'!F30</f>
        <v>0</v>
      </c>
      <c r="E8" s="11">
        <f>'Deuda Directa'!I30</f>
        <v>0</v>
      </c>
      <c r="F8" s="233"/>
    </row>
    <row r="9" spans="1:6" ht="13.5" x14ac:dyDescent="0.35">
      <c r="A9" s="249" t="str">
        <f>'Deuda Directa'!A33</f>
        <v>Obra Pública Financiada</v>
      </c>
      <c r="B9" s="250"/>
      <c r="C9" s="250"/>
      <c r="D9" s="11">
        <f>'Deuda Directa'!F33</f>
        <v>0</v>
      </c>
      <c r="E9" s="11">
        <f>'Deuda Directa'!I33</f>
        <v>0</v>
      </c>
      <c r="F9" s="233"/>
    </row>
    <row r="10" spans="1:6" ht="13.5" x14ac:dyDescent="0.35">
      <c r="A10" s="249" t="str">
        <f>'Deuda Directa'!A36</f>
        <v>Adquisiciones contraídas a largo plazo</v>
      </c>
      <c r="B10" s="250"/>
      <c r="C10" s="250"/>
      <c r="D10" s="11">
        <f>'Deuda Directa'!F36</f>
        <v>0</v>
      </c>
      <c r="E10" s="11">
        <f>'Deuda Directa'!I36</f>
        <v>0</v>
      </c>
      <c r="F10" s="233"/>
    </row>
    <row r="11" spans="1:6" ht="24" customHeight="1" x14ac:dyDescent="0.35">
      <c r="A11" s="249" t="str">
        <f>'Deuda Directa'!A39</f>
        <v>Otros compromisos u obligaciones a largo plazo</v>
      </c>
      <c r="B11" s="250"/>
      <c r="C11" s="250"/>
      <c r="D11" s="12">
        <f t="shared" ref="D11:E11" si="1">D12</f>
        <v>2467841462</v>
      </c>
      <c r="E11" s="12">
        <f t="shared" si="1"/>
        <v>0</v>
      </c>
      <c r="F11" s="233"/>
    </row>
    <row r="12" spans="1:6" ht="13.5" customHeight="1" x14ac:dyDescent="0.35">
      <c r="A12" s="251" t="str">
        <f>'Deuda Directa'!A40</f>
        <v>Bonos Cupón Cero</v>
      </c>
      <c r="B12" s="250"/>
      <c r="C12" s="250"/>
      <c r="D12" s="13">
        <f>'Deuda Directa'!F40</f>
        <v>2467841462</v>
      </c>
      <c r="E12" s="13">
        <f>'Deuda Directa'!I40</f>
        <v>0</v>
      </c>
      <c r="F12" s="233"/>
    </row>
    <row r="13" spans="1:6" ht="13.5" customHeight="1" x14ac:dyDescent="0.35">
      <c r="A13" s="14"/>
      <c r="B13" s="15"/>
      <c r="C13" s="15"/>
      <c r="D13" s="16"/>
      <c r="E13" s="16"/>
      <c r="F13" s="233"/>
    </row>
    <row r="14" spans="1:6" ht="13.5" customHeight="1" x14ac:dyDescent="0.35">
      <c r="A14" s="8" t="s">
        <v>2</v>
      </c>
      <c r="B14" s="9"/>
      <c r="C14" s="9"/>
      <c r="D14" s="10">
        <f t="shared" ref="D14:E14" si="2">D15+D16+D17</f>
        <v>5544367291.0100002</v>
      </c>
      <c r="E14" s="10">
        <f t="shared" si="2"/>
        <v>4406436209.9843798</v>
      </c>
      <c r="F14" s="234"/>
    </row>
    <row r="15" spans="1:6" ht="13.5" customHeight="1" x14ac:dyDescent="0.35">
      <c r="A15" s="17" t="str">
        <f>'Deuda Contingente'!A2</f>
        <v>Avales a OPD</v>
      </c>
      <c r="B15" s="18"/>
      <c r="C15" s="18"/>
      <c r="D15" s="19">
        <f>SUM('Deuda Contingente'!F3:F7)</f>
        <v>3182697613.8999996</v>
      </c>
      <c r="E15" s="19">
        <f>SUM('Deuda Contingente'!I3:I7)</f>
        <v>2596623873.3499999</v>
      </c>
      <c r="F15" s="235"/>
    </row>
    <row r="16" spans="1:6" ht="13.5" customHeight="1" x14ac:dyDescent="0.35">
      <c r="A16" s="20" t="str">
        <f>'Deuda Contingente'!A9</f>
        <v>Avales a Municipios con la Banca Comercial</v>
      </c>
      <c r="B16" s="21"/>
      <c r="C16" s="21"/>
      <c r="D16" s="22">
        <f>SUM('Deuda Contingente'!F10)</f>
        <v>15000000</v>
      </c>
      <c r="E16" s="22">
        <f>SUM('Deuda Contingente'!I10)</f>
        <v>1498539.52</v>
      </c>
      <c r="F16" s="235"/>
    </row>
    <row r="17" spans="1:6" ht="13.5" customHeight="1" x14ac:dyDescent="0.35">
      <c r="A17" s="20" t="str">
        <f>'Deuda Contingente'!A12</f>
        <v>Línea de Crédito Global Municipal (LCGM)</v>
      </c>
      <c r="B17" s="21"/>
      <c r="C17" s="21"/>
      <c r="D17" s="22">
        <f>SUM('Deuda Contingente'!F13:F74)</f>
        <v>2346669677.1100001</v>
      </c>
      <c r="E17" s="22">
        <f>SUM('Deuda Contingente'!I13:I74)</f>
        <v>1808313797.1143801</v>
      </c>
      <c r="F17" s="235"/>
    </row>
    <row r="18" spans="1:6" ht="13.5" customHeight="1" x14ac:dyDescent="0.35">
      <c r="A18" s="23"/>
      <c r="B18" s="23"/>
      <c r="C18" s="23"/>
      <c r="D18" s="23"/>
      <c r="E18" s="23"/>
      <c r="F18" s="236"/>
    </row>
    <row r="19" spans="1:6" ht="13.5" customHeight="1" x14ac:dyDescent="0.35">
      <c r="A19" s="8" t="s">
        <v>3</v>
      </c>
      <c r="B19" s="9"/>
      <c r="C19" s="9"/>
      <c r="D19" s="10">
        <f t="shared" ref="D19:E19" si="3">D20+D21+D22+D25</f>
        <v>7401750775.29</v>
      </c>
      <c r="E19" s="10">
        <f t="shared" si="3"/>
        <v>4476933835.6587276</v>
      </c>
      <c r="F19" s="234"/>
    </row>
    <row r="20" spans="1:6" ht="13.5" customHeight="1" x14ac:dyDescent="0.35">
      <c r="A20" s="17" t="str">
        <f>'Deuda OEP'!A2</f>
        <v>Financiamiento de Municipios a Largo Plazo</v>
      </c>
      <c r="B20" s="18"/>
      <c r="C20" s="18"/>
      <c r="D20" s="19">
        <f>SUM('Deuda OEP'!F3:F72)</f>
        <v>6838350775.29</v>
      </c>
      <c r="E20" s="19">
        <f>SUM('Deuda OEP'!I3:I72)</f>
        <v>4439626572.9325085</v>
      </c>
      <c r="F20" s="235"/>
    </row>
    <row r="21" spans="1:6" ht="13.5" customHeight="1" x14ac:dyDescent="0.35">
      <c r="A21" s="20" t="str">
        <f>'Deuda OEP'!A73</f>
        <v>Financiamiento de Municipios a Corto Plazo</v>
      </c>
      <c r="B21" s="21"/>
      <c r="C21" s="21"/>
      <c r="D21" s="22">
        <f>SUM('Deuda OEP'!F74:F83)</f>
        <v>555400000</v>
      </c>
      <c r="E21" s="22">
        <f>SUM('Deuda OEP'!I74:I83)</f>
        <v>5400000</v>
      </c>
      <c r="F21" s="235"/>
    </row>
    <row r="22" spans="1:6" ht="13.5" customHeight="1" x14ac:dyDescent="0.35">
      <c r="A22" s="249" t="str">
        <f>'Deuda OEP'!A84</f>
        <v>Proyectos de Inversión y Prestación de Servicios de Municipios</v>
      </c>
      <c r="B22" s="250"/>
      <c r="C22" s="250"/>
      <c r="D22" s="24">
        <f>'Deuda OEP'!I95</f>
        <v>0</v>
      </c>
      <c r="E22" s="24">
        <f>E23+E24</f>
        <v>31355538.886218898</v>
      </c>
      <c r="F22" s="235"/>
    </row>
    <row r="23" spans="1:6" ht="13.5" customHeight="1" x14ac:dyDescent="0.35">
      <c r="A23" s="252" t="str">
        <f>'Deuda OEP'!A85</f>
        <v>Arrendamiento Financiero</v>
      </c>
      <c r="B23" s="250"/>
      <c r="C23" s="250"/>
      <c r="D23" s="25">
        <f>SUM('Deuda OEP'!F86:F93)</f>
        <v>182856532.18080002</v>
      </c>
      <c r="E23" s="25">
        <f>SUM('Deuda OEP'!I86:I93)</f>
        <v>31355538.886218898</v>
      </c>
      <c r="F23" s="235"/>
    </row>
    <row r="24" spans="1:6" ht="13.5" customHeight="1" x14ac:dyDescent="0.35">
      <c r="A24" s="252" t="str">
        <f>'Deuda OEP'!A94</f>
        <v xml:space="preserve">APP´S - CONCESIONES </v>
      </c>
      <c r="B24" s="250"/>
      <c r="C24" s="250"/>
      <c r="D24" s="25">
        <f>'Deuda OEP'!F95</f>
        <v>0</v>
      </c>
      <c r="E24" s="25">
        <f>'Deuda OEP'!I95</f>
        <v>0</v>
      </c>
      <c r="F24" s="235"/>
    </row>
    <row r="25" spans="1:6" ht="13.5" customHeight="1" x14ac:dyDescent="0.35">
      <c r="A25" s="20" t="str">
        <f>'Deuda OEP'!A96</f>
        <v>Financiamiento de OPDs a Largo Plazo</v>
      </c>
      <c r="B25" s="21"/>
      <c r="C25" s="21"/>
      <c r="D25" s="22">
        <f>SUM('Deuda OEP'!F97)</f>
        <v>8000000</v>
      </c>
      <c r="E25" s="22">
        <f>SUM('Deuda OEP'!I97)</f>
        <v>551723.84</v>
      </c>
      <c r="F25" s="235"/>
    </row>
    <row r="26" spans="1:6" ht="13.5" customHeight="1" x14ac:dyDescent="0.35">
      <c r="A26" s="23"/>
      <c r="B26" s="23"/>
      <c r="C26" s="23"/>
      <c r="D26" s="23"/>
      <c r="E26" s="23"/>
      <c r="F26" s="236"/>
    </row>
    <row r="27" spans="1:6" ht="20.65" x14ac:dyDescent="0.35">
      <c r="A27" s="241" t="s">
        <v>4</v>
      </c>
      <c r="B27" s="242"/>
      <c r="C27" s="243"/>
      <c r="D27" s="26">
        <f>D4+D14+D19</f>
        <v>43063479859.43</v>
      </c>
      <c r="E27" s="27">
        <f t="shared" ref="E27" si="4">E4+E14+E19</f>
        <v>29656825839.153984</v>
      </c>
      <c r="F27" s="237"/>
    </row>
    <row r="28" spans="1:6" ht="13.5" customHeight="1" x14ac:dyDescent="0.35">
      <c r="A28" s="5"/>
      <c r="B28" s="5"/>
      <c r="C28" s="5"/>
      <c r="D28" s="5"/>
      <c r="E28" s="5"/>
      <c r="F28" s="231"/>
    </row>
    <row r="29" spans="1:6" ht="13.5" customHeight="1" x14ac:dyDescent="0.35">
      <c r="A29" s="5"/>
      <c r="B29" s="5"/>
      <c r="C29" s="5"/>
      <c r="D29" s="5"/>
      <c r="E29" s="5"/>
      <c r="F29" s="231"/>
    </row>
    <row r="30" spans="1:6" ht="13.5" customHeight="1" x14ac:dyDescent="0.35">
      <c r="A30" s="5"/>
      <c r="B30" s="5"/>
      <c r="C30" s="5"/>
      <c r="D30" s="5"/>
      <c r="E30" s="5"/>
      <c r="F30" s="231"/>
    </row>
    <row r="31" spans="1:6" ht="13.5" customHeight="1" x14ac:dyDescent="0.35">
      <c r="A31" s="5"/>
      <c r="B31" s="5"/>
      <c r="C31" s="5"/>
      <c r="D31" s="5"/>
      <c r="E31" s="5"/>
      <c r="F31" s="231"/>
    </row>
  </sheetData>
  <mergeCells count="13">
    <mergeCell ref="A27:C27"/>
    <mergeCell ref="C1:E1"/>
    <mergeCell ref="A5:C5"/>
    <mergeCell ref="A6:C6"/>
    <mergeCell ref="A7:C7"/>
    <mergeCell ref="A8:C8"/>
    <mergeCell ref="A9:C9"/>
    <mergeCell ref="A10:C10"/>
    <mergeCell ref="A11:C11"/>
    <mergeCell ref="A12:C12"/>
    <mergeCell ref="A22:C22"/>
    <mergeCell ref="A23:C23"/>
    <mergeCell ref="A24:C24"/>
  </mergeCells>
  <pageMargins left="0.25" right="0.25" top="1.93" bottom="0.75" header="0" footer="0"/>
  <pageSetup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50"/>
  <sheetViews>
    <sheetView tabSelected="1" zoomScale="80" zoomScaleNormal="80" workbookViewId="0">
      <pane ySplit="1" topLeftCell="A2" activePane="bottomLeft" state="frozen"/>
      <selection pane="bottomLeft" activeCell="J2" sqref="J2"/>
    </sheetView>
  </sheetViews>
  <sheetFormatPr baseColWidth="10" defaultColWidth="12.625" defaultRowHeight="15" customHeight="1" x14ac:dyDescent="0.35"/>
  <cols>
    <col min="2" max="2" width="12.75" customWidth="1"/>
    <col min="3" max="3" width="38" customWidth="1"/>
    <col min="4" max="4" width="51.375" customWidth="1"/>
    <col min="5" max="5" width="11" customWidth="1"/>
    <col min="6" max="8" width="15.0625" bestFit="1" customWidth="1"/>
    <col min="9" max="9" width="22.375" customWidth="1"/>
    <col min="10" max="10" width="15.5" customWidth="1"/>
    <col min="11" max="11" width="24.75" customWidth="1"/>
    <col min="12" max="12" width="10.625" customWidth="1"/>
    <col min="13" max="13" width="11.625" customWidth="1"/>
    <col min="14" max="14" width="12" customWidth="1"/>
    <col min="15" max="15" width="12.875" customWidth="1"/>
    <col min="16" max="16" width="15.875" customWidth="1"/>
    <col min="17" max="18" width="12.625" customWidth="1"/>
  </cols>
  <sheetData>
    <row r="1" spans="1:20" ht="39.4" x14ac:dyDescent="0.35">
      <c r="A1" s="6" t="s">
        <v>5</v>
      </c>
      <c r="B1" s="6" t="s">
        <v>6</v>
      </c>
      <c r="C1" s="6" t="s">
        <v>7</v>
      </c>
      <c r="D1" s="6" t="s">
        <v>8</v>
      </c>
      <c r="E1" s="6" t="s">
        <v>9</v>
      </c>
      <c r="F1" s="28" t="s">
        <v>10</v>
      </c>
      <c r="G1" s="28" t="s">
        <v>11</v>
      </c>
      <c r="H1" s="28" t="s">
        <v>12</v>
      </c>
      <c r="I1" s="7" t="str">
        <f>"Monto Total Amortizable "&amp;""&amp; TEXT(Totales!$A$2,"dd mmmm e")</f>
        <v>Monto Total Amortizable 31 julio 2020</v>
      </c>
      <c r="J1" s="6" t="s">
        <v>13</v>
      </c>
      <c r="K1" s="6" t="s">
        <v>14</v>
      </c>
      <c r="L1" s="28" t="s">
        <v>15</v>
      </c>
      <c r="M1" s="6" t="s">
        <v>16</v>
      </c>
      <c r="N1" s="6" t="s">
        <v>17</v>
      </c>
      <c r="O1" s="28" t="s">
        <v>18</v>
      </c>
      <c r="P1" s="28" t="s">
        <v>19</v>
      </c>
      <c r="Q1" s="28" t="s">
        <v>20</v>
      </c>
      <c r="R1" s="28" t="s">
        <v>21</v>
      </c>
      <c r="S1" s="28" t="s">
        <v>22</v>
      </c>
      <c r="T1" s="28" t="s">
        <v>23</v>
      </c>
    </row>
    <row r="2" spans="1:20" ht="17.649999999999999" x14ac:dyDescent="0.35">
      <c r="A2" s="29" t="s">
        <v>24</v>
      </c>
      <c r="B2" s="30"/>
      <c r="C2" s="30"/>
      <c r="D2" s="30"/>
      <c r="E2" s="30"/>
      <c r="F2" s="31">
        <f>SUM(F3:F16)</f>
        <v>21497929320.599998</v>
      </c>
      <c r="G2" s="31">
        <f>SUM(G3:G16)</f>
        <v>14289762680.43</v>
      </c>
      <c r="H2" s="32">
        <f>SUM(H3:H16)</f>
        <v>7109000000</v>
      </c>
      <c r="I2" s="32">
        <f>SUM(I3:I16)</f>
        <v>14214869456.563385</v>
      </c>
      <c r="J2" s="30"/>
      <c r="K2" s="30"/>
      <c r="L2" s="30"/>
      <c r="M2" s="30"/>
      <c r="N2" s="30"/>
      <c r="O2" s="30"/>
      <c r="P2" s="30"/>
      <c r="Q2" s="30"/>
      <c r="R2" s="30"/>
      <c r="S2" s="30"/>
      <c r="T2" s="30"/>
    </row>
    <row r="3" spans="1:20" ht="38.25" x14ac:dyDescent="0.35">
      <c r="A3" s="33" t="s">
        <v>25</v>
      </c>
      <c r="B3" s="33" t="s">
        <v>26</v>
      </c>
      <c r="C3" s="34" t="s">
        <v>27</v>
      </c>
      <c r="D3" s="35" t="s">
        <v>28</v>
      </c>
      <c r="E3" s="33" t="s">
        <v>29</v>
      </c>
      <c r="F3" s="36">
        <v>5115348231</v>
      </c>
      <c r="G3" s="36">
        <v>5104698810.8000002</v>
      </c>
      <c r="H3" s="37">
        <v>0</v>
      </c>
      <c r="I3" s="38">
        <v>5073080306.3659</v>
      </c>
      <c r="J3" s="33" t="s">
        <v>30</v>
      </c>
      <c r="K3" s="39" t="s">
        <v>31</v>
      </c>
      <c r="L3" s="40" t="s">
        <v>32</v>
      </c>
      <c r="M3" s="41" t="s">
        <v>33</v>
      </c>
      <c r="N3" s="42">
        <v>50971</v>
      </c>
      <c r="O3" s="43" t="s">
        <v>34</v>
      </c>
      <c r="P3" s="44">
        <v>5.6899999999999999E-2</v>
      </c>
      <c r="Q3" s="44">
        <v>7.2948717948717948E-2</v>
      </c>
      <c r="R3" s="33" t="s">
        <v>35</v>
      </c>
      <c r="S3" s="33"/>
      <c r="T3" s="33" t="s">
        <v>36</v>
      </c>
    </row>
    <row r="4" spans="1:20" ht="38.25" x14ac:dyDescent="0.35">
      <c r="A4" s="33" t="s">
        <v>37</v>
      </c>
      <c r="B4" s="33" t="s">
        <v>38</v>
      </c>
      <c r="C4" s="34" t="s">
        <v>39</v>
      </c>
      <c r="D4" s="35" t="s">
        <v>28</v>
      </c>
      <c r="E4" s="33" t="s">
        <v>40</v>
      </c>
      <c r="F4" s="36">
        <v>3000000000</v>
      </c>
      <c r="G4" s="36">
        <v>2998239300.0999999</v>
      </c>
      <c r="H4" s="37">
        <v>0</v>
      </c>
      <c r="I4" s="38">
        <v>2979488311.52317</v>
      </c>
      <c r="J4" s="33" t="s">
        <v>30</v>
      </c>
      <c r="K4" s="39" t="s">
        <v>41</v>
      </c>
      <c r="L4" s="40" t="s">
        <v>32</v>
      </c>
      <c r="M4" s="41" t="s">
        <v>33</v>
      </c>
      <c r="N4" s="42">
        <v>43669</v>
      </c>
      <c r="O4" s="43" t="s">
        <v>34</v>
      </c>
      <c r="P4" s="44">
        <v>3.3300000000000003E-2</v>
      </c>
      <c r="Q4" s="44">
        <v>4.2692307692307696E-2</v>
      </c>
      <c r="R4" s="33" t="s">
        <v>35</v>
      </c>
      <c r="S4" s="33"/>
      <c r="T4" s="33" t="s">
        <v>36</v>
      </c>
    </row>
    <row r="5" spans="1:20" ht="38.25" x14ac:dyDescent="0.35">
      <c r="A5" s="33" t="s">
        <v>42</v>
      </c>
      <c r="B5" s="33" t="s">
        <v>43</v>
      </c>
      <c r="C5" s="34" t="s">
        <v>44</v>
      </c>
      <c r="D5" s="35" t="s">
        <v>28</v>
      </c>
      <c r="E5" s="33" t="s">
        <v>29</v>
      </c>
      <c r="F5" s="36">
        <v>2000000000</v>
      </c>
      <c r="G5" s="36">
        <v>2000000000</v>
      </c>
      <c r="H5" s="37">
        <v>0</v>
      </c>
      <c r="I5" s="38">
        <v>1987492000</v>
      </c>
      <c r="J5" s="33" t="s">
        <v>30</v>
      </c>
      <c r="K5" s="39" t="s">
        <v>45</v>
      </c>
      <c r="L5" s="40" t="s">
        <v>32</v>
      </c>
      <c r="M5" s="41" t="s">
        <v>33</v>
      </c>
      <c r="N5" s="42">
        <v>50971</v>
      </c>
      <c r="O5" s="43" t="s">
        <v>34</v>
      </c>
      <c r="P5" s="44">
        <v>2.23E-2</v>
      </c>
      <c r="Q5" s="44">
        <v>2.8589743589743588E-2</v>
      </c>
      <c r="R5" s="33" t="s">
        <v>35</v>
      </c>
      <c r="S5" s="33" t="s">
        <v>46</v>
      </c>
      <c r="T5" s="33"/>
    </row>
    <row r="6" spans="1:20" ht="38.25" x14ac:dyDescent="0.35">
      <c r="A6" s="33" t="s">
        <v>47</v>
      </c>
      <c r="B6" s="33" t="s">
        <v>48</v>
      </c>
      <c r="C6" s="34" t="s">
        <v>44</v>
      </c>
      <c r="D6" s="35" t="s">
        <v>28</v>
      </c>
      <c r="E6" s="33" t="s">
        <v>29</v>
      </c>
      <c r="F6" s="36">
        <v>1000000000</v>
      </c>
      <c r="G6" s="36">
        <v>1000000000</v>
      </c>
      <c r="H6" s="37">
        <v>0</v>
      </c>
      <c r="I6" s="38">
        <v>993746000</v>
      </c>
      <c r="J6" s="33" t="s">
        <v>30</v>
      </c>
      <c r="K6" s="39" t="s">
        <v>49</v>
      </c>
      <c r="L6" s="40" t="s">
        <v>32</v>
      </c>
      <c r="M6" s="41" t="s">
        <v>33</v>
      </c>
      <c r="N6" s="42">
        <v>50971</v>
      </c>
      <c r="O6" s="43" t="s">
        <v>34</v>
      </c>
      <c r="P6" s="44">
        <v>1.12E-2</v>
      </c>
      <c r="Q6" s="45">
        <v>1.43E-2</v>
      </c>
      <c r="R6" s="33" t="s">
        <v>35</v>
      </c>
      <c r="S6" s="33" t="s">
        <v>46</v>
      </c>
      <c r="T6" s="33"/>
    </row>
    <row r="7" spans="1:20" ht="76.5" x14ac:dyDescent="0.35">
      <c r="A7" s="33" t="s">
        <v>50</v>
      </c>
      <c r="B7" s="33" t="s">
        <v>51</v>
      </c>
      <c r="C7" s="34" t="s">
        <v>27</v>
      </c>
      <c r="D7" s="34" t="s">
        <v>52</v>
      </c>
      <c r="E7" s="33" t="s">
        <v>29</v>
      </c>
      <c r="F7" s="36">
        <v>2300000000</v>
      </c>
      <c r="G7" s="46">
        <f>250000000+4000000+100000000+50000000+200000000+542000000+245000000</f>
        <v>1391000000</v>
      </c>
      <c r="H7" s="47">
        <f>F7-G7</f>
        <v>909000000</v>
      </c>
      <c r="I7" s="38">
        <v>1388239092</v>
      </c>
      <c r="J7" s="33" t="s">
        <v>30</v>
      </c>
      <c r="K7" s="39" t="s">
        <v>31</v>
      </c>
      <c r="L7" s="41"/>
      <c r="M7" s="41" t="s">
        <v>33</v>
      </c>
      <c r="N7" s="42">
        <v>50971</v>
      </c>
      <c r="O7" s="48" t="s">
        <v>53</v>
      </c>
      <c r="P7" s="44">
        <v>0.18759999999999999</v>
      </c>
      <c r="Q7" s="49"/>
      <c r="R7" s="49"/>
      <c r="S7" s="33" t="s">
        <v>46</v>
      </c>
      <c r="T7" s="33" t="s">
        <v>36</v>
      </c>
    </row>
    <row r="8" spans="1:20" ht="25.5" x14ac:dyDescent="0.35">
      <c r="A8" s="33" t="s">
        <v>54</v>
      </c>
      <c r="B8" s="33" t="s">
        <v>55</v>
      </c>
      <c r="C8" s="34" t="s">
        <v>44</v>
      </c>
      <c r="D8" s="35" t="s">
        <v>28</v>
      </c>
      <c r="E8" s="50" t="s">
        <v>56</v>
      </c>
      <c r="F8" s="36">
        <v>1000000000</v>
      </c>
      <c r="G8" s="51">
        <v>988851332.83000004</v>
      </c>
      <c r="H8" s="52">
        <v>0</v>
      </c>
      <c r="I8" s="38">
        <v>987198962.252841</v>
      </c>
      <c r="J8" s="33" t="s">
        <v>30</v>
      </c>
      <c r="K8" s="39" t="s">
        <v>57</v>
      </c>
      <c r="L8" s="34"/>
      <c r="M8" s="41" t="s">
        <v>33</v>
      </c>
      <c r="N8" s="53">
        <v>51153</v>
      </c>
      <c r="O8" s="43" t="s">
        <v>34</v>
      </c>
      <c r="P8" s="45">
        <v>1.11E-2</v>
      </c>
      <c r="Q8" s="45">
        <v>1.4200000000000001E-2</v>
      </c>
      <c r="R8" s="33" t="s">
        <v>35</v>
      </c>
      <c r="S8" s="33" t="s">
        <v>46</v>
      </c>
      <c r="T8" s="39"/>
    </row>
    <row r="9" spans="1:20" ht="25.5" x14ac:dyDescent="0.35">
      <c r="A9" s="33" t="s">
        <v>58</v>
      </c>
      <c r="B9" s="33" t="s">
        <v>59</v>
      </c>
      <c r="C9" s="35" t="s">
        <v>60</v>
      </c>
      <c r="D9" s="35" t="s">
        <v>28</v>
      </c>
      <c r="E9" s="50" t="s">
        <v>56</v>
      </c>
      <c r="F9" s="36">
        <v>882581089.60000002</v>
      </c>
      <c r="G9" s="51">
        <v>806973236.70000005</v>
      </c>
      <c r="H9" s="52">
        <v>0</v>
      </c>
      <c r="I9" s="38">
        <v>805624784.42147398</v>
      </c>
      <c r="J9" s="33" t="s">
        <v>30</v>
      </c>
      <c r="K9" s="39" t="s">
        <v>61</v>
      </c>
      <c r="L9" s="34"/>
      <c r="M9" s="41" t="s">
        <v>33</v>
      </c>
      <c r="N9" s="53">
        <v>51153</v>
      </c>
      <c r="O9" s="43" t="s">
        <v>34</v>
      </c>
      <c r="P9" s="45">
        <v>9.7999999999999997E-3</v>
      </c>
      <c r="Q9" s="45">
        <v>1.2500000000000001E-2</v>
      </c>
      <c r="R9" s="38"/>
      <c r="S9" s="33" t="s">
        <v>46</v>
      </c>
      <c r="T9" s="39"/>
    </row>
    <row r="10" spans="1:20" s="240" customFormat="1" ht="54.75" customHeight="1" x14ac:dyDescent="0.35">
      <c r="A10" s="39" t="s">
        <v>999</v>
      </c>
      <c r="B10" s="39" t="s">
        <v>998</v>
      </c>
      <c r="C10" s="35" t="s">
        <v>1000</v>
      </c>
      <c r="D10" s="35" t="s">
        <v>1023</v>
      </c>
      <c r="E10" s="57" t="s">
        <v>1001</v>
      </c>
      <c r="F10" s="36">
        <v>1200000000</v>
      </c>
      <c r="G10" s="51">
        <v>0</v>
      </c>
      <c r="H10" s="52">
        <f>F10-G10</f>
        <v>1200000000</v>
      </c>
      <c r="I10" s="52">
        <v>0</v>
      </c>
      <c r="J10" s="39" t="s">
        <v>1014</v>
      </c>
      <c r="K10" s="39" t="s">
        <v>1015</v>
      </c>
      <c r="L10" s="35"/>
      <c r="M10" s="79" t="s">
        <v>1021</v>
      </c>
      <c r="N10" s="80">
        <v>47653</v>
      </c>
      <c r="O10" s="43" t="s">
        <v>34</v>
      </c>
      <c r="P10" s="45">
        <v>1.61E-2</v>
      </c>
      <c r="Q10" s="45">
        <v>2.06E-2</v>
      </c>
      <c r="R10" s="52"/>
      <c r="S10" s="39"/>
      <c r="T10" s="39"/>
    </row>
    <row r="11" spans="1:20" s="240" customFormat="1" ht="51.75" customHeight="1" x14ac:dyDescent="0.35">
      <c r="A11" s="39" t="s">
        <v>1008</v>
      </c>
      <c r="B11" s="39" t="s">
        <v>1002</v>
      </c>
      <c r="C11" s="35" t="s">
        <v>1000</v>
      </c>
      <c r="D11" s="35" t="s">
        <v>1023</v>
      </c>
      <c r="E11" s="57" t="s">
        <v>1001</v>
      </c>
      <c r="F11" s="36">
        <v>300000000</v>
      </c>
      <c r="G11" s="51">
        <v>0</v>
      </c>
      <c r="H11" s="52">
        <f t="shared" ref="H11:H16" si="0">F11-G11</f>
        <v>300000000</v>
      </c>
      <c r="I11" s="52">
        <v>0</v>
      </c>
      <c r="J11" s="39" t="s">
        <v>1014</v>
      </c>
      <c r="K11" s="39" t="s">
        <v>1016</v>
      </c>
      <c r="L11" s="35"/>
      <c r="M11" s="79" t="s">
        <v>1022</v>
      </c>
      <c r="N11" s="80">
        <v>49508</v>
      </c>
      <c r="O11" s="43" t="s">
        <v>34</v>
      </c>
      <c r="P11" s="45">
        <v>3.3999999999999998E-3</v>
      </c>
      <c r="Q11" s="45">
        <v>4.4000000000000003E-3</v>
      </c>
      <c r="R11" s="52"/>
      <c r="S11" s="39"/>
      <c r="T11" s="39"/>
    </row>
    <row r="12" spans="1:20" s="240" customFormat="1" ht="56.65" customHeight="1" x14ac:dyDescent="0.35">
      <c r="A12" s="39" t="s">
        <v>1009</v>
      </c>
      <c r="B12" s="39" t="s">
        <v>1003</v>
      </c>
      <c r="C12" s="35" t="s">
        <v>60</v>
      </c>
      <c r="D12" s="35" t="s">
        <v>1023</v>
      </c>
      <c r="E12" s="57" t="s">
        <v>1001</v>
      </c>
      <c r="F12" s="36">
        <v>700000000</v>
      </c>
      <c r="G12" s="51">
        <v>0</v>
      </c>
      <c r="H12" s="52">
        <f t="shared" si="0"/>
        <v>700000000</v>
      </c>
      <c r="I12" s="52">
        <v>0</v>
      </c>
      <c r="J12" s="39" t="s">
        <v>1014</v>
      </c>
      <c r="K12" s="39" t="s">
        <v>1017</v>
      </c>
      <c r="L12" s="35"/>
      <c r="M12" s="79" t="s">
        <v>1022</v>
      </c>
      <c r="N12" s="80">
        <v>49508</v>
      </c>
      <c r="O12" s="43" t="s">
        <v>34</v>
      </c>
      <c r="P12" s="45">
        <v>8.0999999999999996E-3</v>
      </c>
      <c r="Q12" s="45">
        <v>1.04E-2</v>
      </c>
      <c r="R12" s="52"/>
      <c r="S12" s="39"/>
      <c r="T12" s="39"/>
    </row>
    <row r="13" spans="1:20" s="240" customFormat="1" ht="38.25" x14ac:dyDescent="0.35">
      <c r="A13" s="39" t="s">
        <v>1010</v>
      </c>
      <c r="B13" s="39" t="s">
        <v>1004</v>
      </c>
      <c r="C13" s="35" t="s">
        <v>60</v>
      </c>
      <c r="D13" s="35" t="s">
        <v>1023</v>
      </c>
      <c r="E13" s="57" t="s">
        <v>1001</v>
      </c>
      <c r="F13" s="36">
        <v>1000000000</v>
      </c>
      <c r="G13" s="51">
        <v>0</v>
      </c>
      <c r="H13" s="52">
        <f t="shared" si="0"/>
        <v>1000000000</v>
      </c>
      <c r="I13" s="52">
        <v>0</v>
      </c>
      <c r="J13" s="39" t="s">
        <v>1014</v>
      </c>
      <c r="K13" s="39" t="s">
        <v>1017</v>
      </c>
      <c r="L13" s="35"/>
      <c r="M13" s="79" t="s">
        <v>33</v>
      </c>
      <c r="N13" s="80">
        <v>51333</v>
      </c>
      <c r="O13" s="43" t="s">
        <v>34</v>
      </c>
      <c r="P13" s="45">
        <v>9.5999999999999992E-3</v>
      </c>
      <c r="Q13" s="45">
        <v>1.23E-2</v>
      </c>
      <c r="R13" s="52"/>
      <c r="S13" s="39"/>
      <c r="T13" s="39"/>
    </row>
    <row r="14" spans="1:20" s="240" customFormat="1" ht="58.5" customHeight="1" x14ac:dyDescent="0.35">
      <c r="A14" s="39" t="s">
        <v>1011</v>
      </c>
      <c r="B14" s="39" t="s">
        <v>1005</v>
      </c>
      <c r="C14" s="35" t="s">
        <v>44</v>
      </c>
      <c r="D14" s="35" t="s">
        <v>1023</v>
      </c>
      <c r="E14" s="57" t="s">
        <v>1001</v>
      </c>
      <c r="F14" s="36">
        <v>1000000000</v>
      </c>
      <c r="G14" s="51">
        <v>0</v>
      </c>
      <c r="H14" s="52">
        <f t="shared" si="0"/>
        <v>1000000000</v>
      </c>
      <c r="I14" s="52">
        <v>0</v>
      </c>
      <c r="J14" s="39" t="s">
        <v>1014</v>
      </c>
      <c r="K14" s="39" t="s">
        <v>1018</v>
      </c>
      <c r="L14" s="35"/>
      <c r="M14" s="79" t="s">
        <v>1022</v>
      </c>
      <c r="N14" s="80">
        <v>49508</v>
      </c>
      <c r="O14" s="43" t="s">
        <v>34</v>
      </c>
      <c r="P14" s="45">
        <v>1.15E-2</v>
      </c>
      <c r="Q14" s="45">
        <v>1.47E-2</v>
      </c>
      <c r="R14" s="52"/>
      <c r="S14" s="39"/>
      <c r="T14" s="39"/>
    </row>
    <row r="15" spans="1:20" s="240" customFormat="1" ht="50.65" customHeight="1" x14ac:dyDescent="0.35">
      <c r="A15" s="39" t="s">
        <v>1012</v>
      </c>
      <c r="B15" s="39" t="s">
        <v>1006</v>
      </c>
      <c r="C15" s="35" t="s">
        <v>44</v>
      </c>
      <c r="D15" s="35" t="s">
        <v>1023</v>
      </c>
      <c r="E15" s="57" t="s">
        <v>1001</v>
      </c>
      <c r="F15" s="36">
        <v>1000000000</v>
      </c>
      <c r="G15" s="51">
        <v>0</v>
      </c>
      <c r="H15" s="52">
        <f t="shared" si="0"/>
        <v>1000000000</v>
      </c>
      <c r="I15" s="52">
        <v>0</v>
      </c>
      <c r="J15" s="39" t="s">
        <v>1014</v>
      </c>
      <c r="K15" s="39" t="s">
        <v>1019</v>
      </c>
      <c r="L15" s="35"/>
      <c r="M15" s="79" t="s">
        <v>33</v>
      </c>
      <c r="N15" s="80">
        <v>51333</v>
      </c>
      <c r="O15" s="43" t="s">
        <v>34</v>
      </c>
      <c r="P15" s="45">
        <v>9.4999999999999998E-3</v>
      </c>
      <c r="Q15" s="45">
        <v>1.2200000000000001E-2</v>
      </c>
      <c r="R15" s="52"/>
      <c r="S15" s="39"/>
      <c r="T15" s="39"/>
    </row>
    <row r="16" spans="1:20" s="240" customFormat="1" ht="47.65" customHeight="1" x14ac:dyDescent="0.35">
      <c r="A16" s="39" t="s">
        <v>1013</v>
      </c>
      <c r="B16" s="39" t="s">
        <v>1007</v>
      </c>
      <c r="C16" s="35" t="s">
        <v>44</v>
      </c>
      <c r="D16" s="35" t="s">
        <v>1023</v>
      </c>
      <c r="E16" s="57" t="s">
        <v>1001</v>
      </c>
      <c r="F16" s="36">
        <v>1000000000</v>
      </c>
      <c r="G16" s="51">
        <v>0</v>
      </c>
      <c r="H16" s="52">
        <f t="shared" si="0"/>
        <v>1000000000</v>
      </c>
      <c r="I16" s="52">
        <v>0</v>
      </c>
      <c r="J16" s="39" t="s">
        <v>1014</v>
      </c>
      <c r="K16" s="39" t="s">
        <v>1020</v>
      </c>
      <c r="L16" s="35"/>
      <c r="M16" s="79" t="s">
        <v>33</v>
      </c>
      <c r="N16" s="80">
        <v>51333</v>
      </c>
      <c r="O16" s="43" t="s">
        <v>34</v>
      </c>
      <c r="P16" s="45">
        <v>9.4999999999999998E-3</v>
      </c>
      <c r="Q16" s="45">
        <v>1.2200000000000001E-2</v>
      </c>
      <c r="R16" s="52"/>
      <c r="S16" s="39"/>
      <c r="T16" s="39"/>
    </row>
    <row r="17" spans="1:20" ht="9.75" customHeight="1" x14ac:dyDescent="0.35">
      <c r="A17" s="54"/>
      <c r="B17" s="55"/>
      <c r="C17" s="55"/>
      <c r="D17" s="35"/>
      <c r="E17" s="55"/>
      <c r="F17" s="55"/>
      <c r="G17" s="55"/>
      <c r="H17" s="55"/>
      <c r="I17" s="55"/>
      <c r="J17" s="55"/>
      <c r="K17" s="55"/>
      <c r="L17" s="55"/>
      <c r="M17" s="55"/>
      <c r="N17" s="55"/>
      <c r="O17" s="55"/>
      <c r="P17" s="55"/>
      <c r="Q17" s="55"/>
      <c r="R17" s="55"/>
      <c r="S17" s="55"/>
      <c r="T17" s="55"/>
    </row>
    <row r="18" spans="1:20" ht="17.649999999999999" x14ac:dyDescent="0.35">
      <c r="A18" s="29" t="s">
        <v>62</v>
      </c>
      <c r="B18" s="30"/>
      <c r="C18" s="30"/>
      <c r="D18" s="30"/>
      <c r="E18" s="30"/>
      <c r="F18" s="31">
        <f t="shared" ref="F18:I18" si="1">SUM(F19:F23)</f>
        <v>7019432472.5299997</v>
      </c>
      <c r="G18" s="32">
        <f t="shared" si="1"/>
        <v>5274044019.75</v>
      </c>
      <c r="H18" s="32">
        <f t="shared" si="1"/>
        <v>1648800000</v>
      </c>
      <c r="I18" s="32">
        <f t="shared" si="1"/>
        <v>5122222700.5974941</v>
      </c>
      <c r="J18" s="30"/>
      <c r="K18" s="30"/>
      <c r="L18" s="30"/>
      <c r="M18" s="30"/>
      <c r="N18" s="30"/>
      <c r="O18" s="30"/>
      <c r="P18" s="30"/>
      <c r="Q18" s="30"/>
      <c r="R18" s="30"/>
      <c r="S18" s="30"/>
      <c r="T18" s="30"/>
    </row>
    <row r="19" spans="1:20" ht="38.25" x14ac:dyDescent="0.35">
      <c r="A19" s="33" t="s">
        <v>63</v>
      </c>
      <c r="B19" s="33" t="s">
        <v>64</v>
      </c>
      <c r="C19" s="34" t="s">
        <v>65</v>
      </c>
      <c r="D19" s="56" t="s">
        <v>66</v>
      </c>
      <c r="E19" s="33" t="s">
        <v>67</v>
      </c>
      <c r="F19" s="57">
        <v>1000000000</v>
      </c>
      <c r="G19" s="57">
        <v>909679139.02999997</v>
      </c>
      <c r="H19" s="37">
        <v>0</v>
      </c>
      <c r="I19" s="38">
        <v>780911772.40999997</v>
      </c>
      <c r="J19" s="33">
        <v>25528</v>
      </c>
      <c r="K19" s="58" t="s">
        <v>68</v>
      </c>
      <c r="L19" s="41"/>
      <c r="M19" s="41">
        <v>240</v>
      </c>
      <c r="N19" s="59" t="s">
        <v>69</v>
      </c>
      <c r="O19" s="43" t="s">
        <v>34</v>
      </c>
      <c r="P19" s="60">
        <v>1.7000000000000001E-2</v>
      </c>
      <c r="Q19" s="61">
        <f t="shared" ref="Q19:Q22" si="2">P19/0.78</f>
        <v>2.1794871794871797E-2</v>
      </c>
      <c r="R19" s="49"/>
      <c r="S19" s="49"/>
      <c r="T19" s="62"/>
    </row>
    <row r="20" spans="1:20" ht="38.25" x14ac:dyDescent="0.35">
      <c r="A20" s="33" t="s">
        <v>70</v>
      </c>
      <c r="B20" s="33" t="s">
        <v>71</v>
      </c>
      <c r="C20" s="34" t="s">
        <v>65</v>
      </c>
      <c r="D20" s="35" t="s">
        <v>28</v>
      </c>
      <c r="E20" s="33" t="s">
        <v>29</v>
      </c>
      <c r="F20" s="57">
        <v>2500000000</v>
      </c>
      <c r="G20" s="57">
        <v>2495817598.8800001</v>
      </c>
      <c r="H20" s="37">
        <v>0</v>
      </c>
      <c r="I20" s="38">
        <v>2480056510.74507</v>
      </c>
      <c r="J20" s="33" t="s">
        <v>30</v>
      </c>
      <c r="K20" s="63" t="s">
        <v>72</v>
      </c>
      <c r="L20" s="40" t="s">
        <v>32</v>
      </c>
      <c r="M20" s="41" t="s">
        <v>33</v>
      </c>
      <c r="N20" s="42">
        <v>50971</v>
      </c>
      <c r="O20" s="43" t="s">
        <v>34</v>
      </c>
      <c r="P20" s="60">
        <v>2.7900000000000001E-2</v>
      </c>
      <c r="Q20" s="61">
        <f t="shared" si="2"/>
        <v>3.5769230769230768E-2</v>
      </c>
      <c r="R20" s="33" t="s">
        <v>35</v>
      </c>
      <c r="S20" s="33" t="s">
        <v>46</v>
      </c>
      <c r="T20" s="62"/>
    </row>
    <row r="21" spans="1:20" ht="38.25" x14ac:dyDescent="0.35">
      <c r="A21" s="33" t="s">
        <v>73</v>
      </c>
      <c r="B21" s="33" t="s">
        <v>74</v>
      </c>
      <c r="C21" s="34" t="s">
        <v>65</v>
      </c>
      <c r="D21" s="35" t="s">
        <v>28</v>
      </c>
      <c r="E21" s="33" t="s">
        <v>29</v>
      </c>
      <c r="F21" s="57">
        <v>569432472.52999997</v>
      </c>
      <c r="G21" s="57">
        <v>567347281.84000003</v>
      </c>
      <c r="H21" s="37">
        <v>0</v>
      </c>
      <c r="I21" s="38">
        <v>563764483.75518</v>
      </c>
      <c r="J21" s="33" t="s">
        <v>30</v>
      </c>
      <c r="K21" s="63" t="s">
        <v>75</v>
      </c>
      <c r="L21" s="40" t="s">
        <v>32</v>
      </c>
      <c r="M21" s="41" t="s">
        <v>33</v>
      </c>
      <c r="N21" s="42">
        <v>50971</v>
      </c>
      <c r="O21" s="43" t="s">
        <v>34</v>
      </c>
      <c r="P21" s="60">
        <v>6.4000000000000003E-3</v>
      </c>
      <c r="Q21" s="61">
        <f t="shared" si="2"/>
        <v>8.2051282051282051E-3</v>
      </c>
      <c r="R21" s="33" t="s">
        <v>35</v>
      </c>
      <c r="S21" s="33" t="s">
        <v>46</v>
      </c>
      <c r="T21" s="62"/>
    </row>
    <row r="22" spans="1:20" ht="38.25" x14ac:dyDescent="0.35">
      <c r="A22" s="33" t="s">
        <v>76</v>
      </c>
      <c r="B22" s="33" t="s">
        <v>77</v>
      </c>
      <c r="C22" s="34" t="s">
        <v>65</v>
      </c>
      <c r="D22" s="34" t="s">
        <v>78</v>
      </c>
      <c r="E22" s="33" t="s">
        <v>29</v>
      </c>
      <c r="F22" s="57">
        <v>2250000000</v>
      </c>
      <c r="G22" s="47">
        <f>100000+270000000+450000000</f>
        <v>720100000</v>
      </c>
      <c r="H22" s="47">
        <f t="shared" ref="H22:H23" si="3">F22-G22</f>
        <v>1529900000</v>
      </c>
      <c r="I22" s="38">
        <v>718452333.48724496</v>
      </c>
      <c r="J22" s="33" t="s">
        <v>30</v>
      </c>
      <c r="K22" s="58" t="s">
        <v>79</v>
      </c>
      <c r="L22" s="41"/>
      <c r="M22" s="41" t="s">
        <v>33</v>
      </c>
      <c r="N22" s="42">
        <v>50971</v>
      </c>
      <c r="O22" s="43" t="s">
        <v>34</v>
      </c>
      <c r="P22" s="60">
        <v>2.5000000000000001E-2</v>
      </c>
      <c r="Q22" s="61">
        <f t="shared" si="2"/>
        <v>3.2051282051282055E-2</v>
      </c>
      <c r="R22" s="33" t="s">
        <v>35</v>
      </c>
      <c r="S22" s="49"/>
      <c r="T22" s="33" t="s">
        <v>36</v>
      </c>
    </row>
    <row r="23" spans="1:20" ht="38.25" x14ac:dyDescent="0.35">
      <c r="A23" s="64" t="s">
        <v>80</v>
      </c>
      <c r="B23" s="64" t="s">
        <v>81</v>
      </c>
      <c r="C23" s="65" t="s">
        <v>65</v>
      </c>
      <c r="D23" s="65" t="s">
        <v>82</v>
      </c>
      <c r="E23" s="64" t="s">
        <v>29</v>
      </c>
      <c r="F23" s="66">
        <v>700000000</v>
      </c>
      <c r="G23" s="66">
        <f>100000+230000000+200000000+151000000</f>
        <v>581100000</v>
      </c>
      <c r="H23" s="67">
        <f t="shared" si="3"/>
        <v>118900000</v>
      </c>
      <c r="I23" s="68">
        <v>579037600.20000005</v>
      </c>
      <c r="J23" s="64" t="s">
        <v>30</v>
      </c>
      <c r="K23" s="64" t="s">
        <v>83</v>
      </c>
      <c r="L23" s="69"/>
      <c r="M23" s="69" t="s">
        <v>33</v>
      </c>
      <c r="N23" s="70">
        <v>50971</v>
      </c>
      <c r="O23" s="71" t="s">
        <v>53</v>
      </c>
      <c r="P23" s="72">
        <v>5.7200000000000001E-2</v>
      </c>
      <c r="Q23" s="64"/>
      <c r="R23" s="64" t="s">
        <v>35</v>
      </c>
      <c r="S23" s="73"/>
      <c r="T23" s="64" t="s">
        <v>36</v>
      </c>
    </row>
    <row r="24" spans="1:20" ht="14.25" x14ac:dyDescent="0.45">
      <c r="A24" s="74"/>
      <c r="B24" s="74"/>
      <c r="C24" s="74"/>
      <c r="D24" s="74"/>
      <c r="E24" s="74"/>
      <c r="F24" s="74"/>
      <c r="G24" s="75"/>
      <c r="H24" s="74"/>
      <c r="I24" s="74"/>
      <c r="J24" s="74"/>
      <c r="K24" s="74"/>
      <c r="L24" s="74"/>
      <c r="M24" s="74"/>
      <c r="N24" s="74"/>
      <c r="O24" s="74"/>
      <c r="P24" s="74"/>
      <c r="Q24" s="74"/>
      <c r="R24" s="74"/>
      <c r="S24" s="74"/>
      <c r="T24" s="74"/>
    </row>
    <row r="25" spans="1:20" ht="17.649999999999999" x14ac:dyDescent="0.35">
      <c r="A25" s="29" t="s">
        <v>84</v>
      </c>
      <c r="B25" s="76"/>
      <c r="C25" s="76"/>
      <c r="D25" s="76"/>
      <c r="E25" s="76"/>
      <c r="F25" s="32">
        <f t="shared" ref="F25:I25" si="4">SUM(F26:F29)</f>
        <v>1600000000</v>
      </c>
      <c r="G25" s="32">
        <f t="shared" si="4"/>
        <v>1600000000</v>
      </c>
      <c r="H25" s="32">
        <f t="shared" si="4"/>
        <v>0</v>
      </c>
      <c r="I25" s="32">
        <f t="shared" si="4"/>
        <v>1436363636.3499999</v>
      </c>
      <c r="J25" s="76"/>
      <c r="K25" s="76"/>
      <c r="L25" s="76"/>
      <c r="M25" s="76"/>
      <c r="N25" s="76"/>
      <c r="O25" s="76"/>
      <c r="P25" s="76"/>
      <c r="Q25" s="76"/>
      <c r="R25" s="77"/>
      <c r="S25" s="77"/>
      <c r="T25" s="77"/>
    </row>
    <row r="26" spans="1:20" ht="51" x14ac:dyDescent="0.35">
      <c r="A26" s="33" t="s">
        <v>85</v>
      </c>
      <c r="B26" s="33" t="s">
        <v>86</v>
      </c>
      <c r="C26" s="35" t="s">
        <v>87</v>
      </c>
      <c r="D26" s="35" t="s">
        <v>88</v>
      </c>
      <c r="E26" s="39" t="s">
        <v>89</v>
      </c>
      <c r="F26" s="57">
        <v>600000000</v>
      </c>
      <c r="G26" s="51">
        <v>600000000</v>
      </c>
      <c r="H26" s="52">
        <f>F26-G26</f>
        <v>0</v>
      </c>
      <c r="I26" s="57">
        <v>436363636.35000002</v>
      </c>
      <c r="J26" s="39" t="s">
        <v>90</v>
      </c>
      <c r="K26" s="78" t="s">
        <v>91</v>
      </c>
      <c r="L26" s="41"/>
      <c r="M26" s="79" t="s">
        <v>92</v>
      </c>
      <c r="N26" s="80">
        <v>44272</v>
      </c>
      <c r="O26" s="43" t="s">
        <v>93</v>
      </c>
      <c r="P26" s="60"/>
      <c r="Q26" s="61"/>
      <c r="R26" s="33"/>
      <c r="S26" s="49"/>
      <c r="T26" s="33"/>
    </row>
    <row r="27" spans="1:20" ht="51" x14ac:dyDescent="0.35">
      <c r="A27" s="39" t="s">
        <v>94</v>
      </c>
      <c r="B27" s="39" t="s">
        <v>95</v>
      </c>
      <c r="C27" s="34" t="s">
        <v>27</v>
      </c>
      <c r="D27" s="35" t="s">
        <v>88</v>
      </c>
      <c r="E27" s="39" t="s">
        <v>96</v>
      </c>
      <c r="F27" s="50">
        <v>800000000</v>
      </c>
      <c r="G27" s="50">
        <v>800000000</v>
      </c>
      <c r="H27" s="52">
        <v>0</v>
      </c>
      <c r="I27" s="57">
        <v>800000000</v>
      </c>
      <c r="J27" s="39" t="s">
        <v>90</v>
      </c>
      <c r="K27" s="78" t="s">
        <v>97</v>
      </c>
      <c r="L27" s="41"/>
      <c r="M27" s="79" t="s">
        <v>92</v>
      </c>
      <c r="N27" s="80">
        <v>44312</v>
      </c>
      <c r="O27" s="43" t="s">
        <v>93</v>
      </c>
      <c r="P27" s="60"/>
      <c r="Q27" s="61"/>
      <c r="R27" s="33"/>
      <c r="S27" s="49"/>
      <c r="T27" s="33"/>
    </row>
    <row r="28" spans="1:20" ht="51" x14ac:dyDescent="0.35">
      <c r="A28" s="39" t="s">
        <v>98</v>
      </c>
      <c r="B28" s="39" t="s">
        <v>99</v>
      </c>
      <c r="C28" s="34" t="s">
        <v>39</v>
      </c>
      <c r="D28" s="35" t="s">
        <v>88</v>
      </c>
      <c r="E28" s="39" t="s">
        <v>96</v>
      </c>
      <c r="F28" s="50">
        <v>200000000</v>
      </c>
      <c r="G28" s="50">
        <v>200000000</v>
      </c>
      <c r="H28" s="52">
        <v>0</v>
      </c>
      <c r="I28" s="57">
        <v>200000000</v>
      </c>
      <c r="J28" s="39" t="s">
        <v>90</v>
      </c>
      <c r="K28" s="78" t="s">
        <v>100</v>
      </c>
      <c r="L28" s="41"/>
      <c r="M28" s="79" t="s">
        <v>92</v>
      </c>
      <c r="N28" s="80">
        <v>44312</v>
      </c>
      <c r="O28" s="43" t="s">
        <v>93</v>
      </c>
      <c r="P28" s="60"/>
      <c r="Q28" s="61"/>
      <c r="R28" s="33"/>
      <c r="S28" s="49"/>
      <c r="T28" s="33"/>
    </row>
    <row r="29" spans="1:20" ht="13.5" x14ac:dyDescent="0.35">
      <c r="A29" s="33"/>
      <c r="B29" s="33"/>
      <c r="C29" s="34"/>
      <c r="D29" s="35"/>
      <c r="E29" s="39"/>
      <c r="F29" s="57"/>
      <c r="G29" s="51"/>
      <c r="H29" s="47"/>
      <c r="I29" s="57"/>
      <c r="J29" s="39"/>
      <c r="K29" s="78"/>
      <c r="L29" s="41"/>
      <c r="M29" s="79"/>
      <c r="N29" s="80"/>
      <c r="O29" s="43"/>
      <c r="P29" s="60"/>
      <c r="Q29" s="61"/>
      <c r="R29" s="33"/>
      <c r="S29" s="49"/>
      <c r="T29" s="33"/>
    </row>
    <row r="30" spans="1:20" ht="17.649999999999999" x14ac:dyDescent="0.35">
      <c r="A30" s="81" t="s">
        <v>101</v>
      </c>
      <c r="B30" s="76"/>
      <c r="C30" s="76"/>
      <c r="D30" s="76"/>
      <c r="E30" s="76"/>
      <c r="F30" s="32">
        <f t="shared" ref="F30:I30" si="5">SUM(F31:F32)</f>
        <v>0</v>
      </c>
      <c r="G30" s="32">
        <f t="shared" si="5"/>
        <v>0</v>
      </c>
      <c r="H30" s="32">
        <f t="shared" si="5"/>
        <v>0</v>
      </c>
      <c r="I30" s="32">
        <f t="shared" si="5"/>
        <v>0</v>
      </c>
      <c r="J30" s="76"/>
      <c r="K30" s="76"/>
      <c r="L30" s="76"/>
      <c r="M30" s="76"/>
      <c r="N30" s="76"/>
      <c r="O30" s="76"/>
      <c r="P30" s="76"/>
      <c r="Q30" s="76"/>
      <c r="R30" s="77"/>
      <c r="S30" s="77"/>
      <c r="T30" s="77"/>
    </row>
    <row r="31" spans="1:20" ht="14.25" x14ac:dyDescent="0.45">
      <c r="A31" s="74"/>
      <c r="B31" s="74"/>
      <c r="C31" s="74"/>
      <c r="D31" s="74"/>
      <c r="E31" s="74"/>
      <c r="F31" s="82">
        <v>0</v>
      </c>
      <c r="G31" s="82">
        <v>0</v>
      </c>
      <c r="H31" s="82">
        <v>0</v>
      </c>
      <c r="I31" s="82">
        <v>0</v>
      </c>
      <c r="J31" s="74"/>
      <c r="K31" s="74"/>
      <c r="L31" s="74"/>
      <c r="M31" s="74"/>
      <c r="N31" s="74"/>
      <c r="O31" s="74"/>
      <c r="P31" s="74"/>
      <c r="Q31" s="74"/>
      <c r="R31" s="74"/>
      <c r="S31" s="74"/>
      <c r="T31" s="74"/>
    </row>
    <row r="32" spans="1:20" ht="14.25" x14ac:dyDescent="0.45">
      <c r="A32" s="74"/>
      <c r="B32" s="74"/>
      <c r="C32" s="74"/>
      <c r="D32" s="74"/>
      <c r="E32" s="74"/>
      <c r="F32" s="74"/>
      <c r="G32" s="74"/>
      <c r="H32" s="74"/>
      <c r="I32" s="74"/>
      <c r="J32" s="74"/>
      <c r="K32" s="74"/>
      <c r="L32" s="74"/>
      <c r="M32" s="74"/>
      <c r="N32" s="74"/>
      <c r="O32" s="74"/>
      <c r="P32" s="74"/>
      <c r="Q32" s="74"/>
      <c r="R32" s="74"/>
      <c r="S32" s="74"/>
      <c r="T32" s="74"/>
    </row>
    <row r="33" spans="1:20" ht="17.649999999999999" x14ac:dyDescent="0.35">
      <c r="A33" s="81" t="s">
        <v>102</v>
      </c>
      <c r="B33" s="76"/>
      <c r="C33" s="76"/>
      <c r="D33" s="76"/>
      <c r="E33" s="76"/>
      <c r="F33" s="32">
        <f t="shared" ref="F33:I33" si="6">SUM(F34:F35)</f>
        <v>0</v>
      </c>
      <c r="G33" s="32">
        <f t="shared" si="6"/>
        <v>0</v>
      </c>
      <c r="H33" s="32">
        <f t="shared" si="6"/>
        <v>0</v>
      </c>
      <c r="I33" s="32">
        <f t="shared" si="6"/>
        <v>0</v>
      </c>
      <c r="J33" s="76"/>
      <c r="K33" s="76"/>
      <c r="L33" s="76"/>
      <c r="M33" s="76"/>
      <c r="N33" s="76"/>
      <c r="O33" s="76"/>
      <c r="P33" s="76"/>
      <c r="Q33" s="76"/>
      <c r="R33" s="77"/>
      <c r="S33" s="77"/>
      <c r="T33" s="77"/>
    </row>
    <row r="34" spans="1:20" ht="14.25" x14ac:dyDescent="0.45">
      <c r="A34" s="74"/>
      <c r="B34" s="74"/>
      <c r="C34" s="74"/>
      <c r="D34" s="74"/>
      <c r="E34" s="74"/>
      <c r="F34" s="82">
        <v>0</v>
      </c>
      <c r="G34" s="82">
        <v>0</v>
      </c>
      <c r="H34" s="82">
        <v>0</v>
      </c>
      <c r="I34" s="82">
        <v>0</v>
      </c>
      <c r="J34" s="74"/>
      <c r="K34" s="74"/>
      <c r="L34" s="74"/>
      <c r="M34" s="74"/>
      <c r="N34" s="74"/>
      <c r="O34" s="74"/>
      <c r="P34" s="74"/>
      <c r="Q34" s="74"/>
      <c r="R34" s="74"/>
      <c r="S34" s="74"/>
      <c r="T34" s="74"/>
    </row>
    <row r="35" spans="1:20" ht="14.25" x14ac:dyDescent="0.45">
      <c r="A35" s="74"/>
      <c r="B35" s="74"/>
      <c r="C35" s="74"/>
      <c r="D35" s="74"/>
      <c r="E35" s="74"/>
      <c r="F35" s="74"/>
      <c r="G35" s="74"/>
      <c r="H35" s="74"/>
      <c r="I35" s="74"/>
      <c r="J35" s="74"/>
      <c r="K35" s="74"/>
      <c r="L35" s="74"/>
      <c r="M35" s="74"/>
      <c r="N35" s="74"/>
      <c r="O35" s="74"/>
      <c r="P35" s="74"/>
      <c r="Q35" s="74"/>
      <c r="R35" s="74"/>
      <c r="S35" s="74"/>
      <c r="T35" s="74"/>
    </row>
    <row r="36" spans="1:20" ht="17.649999999999999" x14ac:dyDescent="0.35">
      <c r="A36" s="81" t="s">
        <v>103</v>
      </c>
      <c r="B36" s="76"/>
      <c r="C36" s="76"/>
      <c r="D36" s="76"/>
      <c r="E36" s="76"/>
      <c r="F36" s="32">
        <f t="shared" ref="F36:I36" si="7">SUM(F37:F38)</f>
        <v>0</v>
      </c>
      <c r="G36" s="32">
        <f t="shared" si="7"/>
        <v>0</v>
      </c>
      <c r="H36" s="32">
        <f t="shared" si="7"/>
        <v>0</v>
      </c>
      <c r="I36" s="32">
        <f t="shared" si="7"/>
        <v>0</v>
      </c>
      <c r="J36" s="76"/>
      <c r="K36" s="76"/>
      <c r="L36" s="76"/>
      <c r="M36" s="76"/>
      <c r="N36" s="76"/>
      <c r="O36" s="76"/>
      <c r="P36" s="76"/>
      <c r="Q36" s="76"/>
      <c r="R36" s="77"/>
      <c r="S36" s="77"/>
      <c r="T36" s="77"/>
    </row>
    <row r="37" spans="1:20" ht="14.25" x14ac:dyDescent="0.45">
      <c r="A37" s="74"/>
      <c r="B37" s="74"/>
      <c r="C37" s="74"/>
      <c r="D37" s="74"/>
      <c r="E37" s="74"/>
      <c r="F37" s="82">
        <v>0</v>
      </c>
      <c r="G37" s="82">
        <v>0</v>
      </c>
      <c r="H37" s="82">
        <v>0</v>
      </c>
      <c r="I37" s="82">
        <v>0</v>
      </c>
      <c r="J37" s="74"/>
      <c r="K37" s="74"/>
      <c r="L37" s="74"/>
      <c r="M37" s="74"/>
      <c r="N37" s="74"/>
      <c r="O37" s="74"/>
      <c r="P37" s="74"/>
      <c r="Q37" s="74"/>
      <c r="R37" s="74"/>
      <c r="S37" s="74"/>
      <c r="T37" s="74"/>
    </row>
    <row r="38" spans="1:20" ht="14.25" x14ac:dyDescent="0.45">
      <c r="A38" s="74"/>
      <c r="B38" s="74"/>
      <c r="C38" s="74"/>
      <c r="D38" s="74"/>
      <c r="E38" s="74"/>
      <c r="F38" s="74"/>
      <c r="G38" s="74"/>
      <c r="H38" s="74"/>
      <c r="I38" s="74"/>
      <c r="J38" s="74"/>
      <c r="K38" s="74"/>
      <c r="L38" s="74"/>
      <c r="M38" s="74"/>
      <c r="N38" s="74"/>
      <c r="O38" s="74"/>
      <c r="P38" s="74"/>
      <c r="Q38" s="74"/>
      <c r="R38" s="74"/>
      <c r="S38" s="74"/>
      <c r="T38" s="74"/>
    </row>
    <row r="39" spans="1:20" ht="17.649999999999999" x14ac:dyDescent="0.35">
      <c r="A39" s="83" t="s">
        <v>104</v>
      </c>
      <c r="B39" s="84"/>
      <c r="C39" s="84"/>
      <c r="D39" s="84"/>
      <c r="E39" s="84"/>
      <c r="F39" s="84"/>
      <c r="G39" s="84"/>
      <c r="H39" s="84"/>
      <c r="I39" s="84"/>
      <c r="J39" s="84"/>
      <c r="K39" s="84"/>
      <c r="L39" s="84"/>
      <c r="M39" s="84"/>
      <c r="N39" s="84"/>
      <c r="O39" s="84"/>
      <c r="P39" s="84"/>
      <c r="Q39" s="84"/>
      <c r="R39" s="84"/>
      <c r="S39" s="84"/>
      <c r="T39" s="84"/>
    </row>
    <row r="40" spans="1:20" ht="17.649999999999999" x14ac:dyDescent="0.35">
      <c r="A40" s="85" t="s">
        <v>105</v>
      </c>
      <c r="B40" s="76"/>
      <c r="C40" s="76"/>
      <c r="D40" s="76"/>
      <c r="E40" s="76"/>
      <c r="F40" s="32">
        <f t="shared" ref="F40:H40" si="8">SUM(F41:F47)</f>
        <v>2467841462</v>
      </c>
      <c r="G40" s="32">
        <f t="shared" si="8"/>
        <v>2450651749</v>
      </c>
      <c r="H40" s="32">
        <f t="shared" si="8"/>
        <v>0</v>
      </c>
      <c r="I40" s="32">
        <f>SUM(I41:I47)*0</f>
        <v>0</v>
      </c>
      <c r="J40" s="76"/>
      <c r="K40" s="76"/>
      <c r="L40" s="76"/>
      <c r="M40" s="76"/>
      <c r="N40" s="76"/>
      <c r="O40" s="76"/>
      <c r="P40" s="76"/>
      <c r="Q40" s="76"/>
      <c r="R40" s="77"/>
      <c r="S40" s="77"/>
      <c r="T40" s="77"/>
    </row>
    <row r="41" spans="1:20" ht="76.5" x14ac:dyDescent="0.35">
      <c r="A41" s="86" t="s">
        <v>106</v>
      </c>
      <c r="B41" s="86" t="s">
        <v>107</v>
      </c>
      <c r="C41" s="87" t="s">
        <v>65</v>
      </c>
      <c r="D41" s="88" t="s">
        <v>108</v>
      </c>
      <c r="E41" s="86" t="s">
        <v>109</v>
      </c>
      <c r="F41" s="89">
        <v>1000000000</v>
      </c>
      <c r="G41" s="89">
        <v>995600150</v>
      </c>
      <c r="H41" s="37">
        <v>0</v>
      </c>
      <c r="I41" s="90">
        <v>995600150</v>
      </c>
      <c r="J41" s="86">
        <v>23962</v>
      </c>
      <c r="K41" s="91" t="s">
        <v>110</v>
      </c>
      <c r="L41" s="92"/>
      <c r="M41" s="92">
        <v>240</v>
      </c>
      <c r="N41" s="93" t="s">
        <v>111</v>
      </c>
      <c r="O41" s="94" t="s">
        <v>34</v>
      </c>
      <c r="P41" s="95">
        <v>8.9999999999999993E-3</v>
      </c>
      <c r="Q41" s="61">
        <f t="shared" ref="Q41:Q47" si="9">P41/0.78</f>
        <v>1.1538461538461537E-2</v>
      </c>
      <c r="R41" s="86"/>
      <c r="S41" s="86" t="s">
        <v>46</v>
      </c>
      <c r="T41" s="86"/>
    </row>
    <row r="42" spans="1:20" ht="38.25" x14ac:dyDescent="0.35">
      <c r="A42" s="33" t="s">
        <v>112</v>
      </c>
      <c r="B42" s="33" t="s">
        <v>113</v>
      </c>
      <c r="C42" s="34" t="s">
        <v>65</v>
      </c>
      <c r="D42" s="96" t="s">
        <v>108</v>
      </c>
      <c r="E42" s="33" t="s">
        <v>114</v>
      </c>
      <c r="F42" s="57">
        <v>300000000</v>
      </c>
      <c r="G42" s="89">
        <v>300000000</v>
      </c>
      <c r="H42" s="37">
        <v>0</v>
      </c>
      <c r="I42" s="97">
        <v>300000000</v>
      </c>
      <c r="J42" s="33">
        <v>23962</v>
      </c>
      <c r="K42" s="33" t="s">
        <v>115</v>
      </c>
      <c r="L42" s="41"/>
      <c r="M42" s="41">
        <v>240</v>
      </c>
      <c r="N42" s="59" t="s">
        <v>111</v>
      </c>
      <c r="O42" s="94" t="s">
        <v>34</v>
      </c>
      <c r="P42" s="98">
        <v>3.0000000000000001E-3</v>
      </c>
      <c r="Q42" s="61">
        <f t="shared" si="9"/>
        <v>3.8461538461538459E-3</v>
      </c>
      <c r="R42" s="33"/>
      <c r="S42" s="33" t="s">
        <v>46</v>
      </c>
      <c r="T42" s="33"/>
    </row>
    <row r="43" spans="1:20" ht="178.5" x14ac:dyDescent="0.35">
      <c r="A43" s="33" t="s">
        <v>116</v>
      </c>
      <c r="B43" s="33" t="s">
        <v>117</v>
      </c>
      <c r="C43" s="34" t="s">
        <v>65</v>
      </c>
      <c r="D43" s="96" t="s">
        <v>118</v>
      </c>
      <c r="E43" s="33" t="s">
        <v>119</v>
      </c>
      <c r="F43" s="57">
        <v>299888355</v>
      </c>
      <c r="G43" s="89">
        <v>299888355</v>
      </c>
      <c r="H43" s="37">
        <v>0</v>
      </c>
      <c r="I43" s="97">
        <v>299888355</v>
      </c>
      <c r="J43" s="33" t="s">
        <v>120</v>
      </c>
      <c r="K43" s="58" t="s">
        <v>121</v>
      </c>
      <c r="L43" s="41"/>
      <c r="M43" s="41">
        <v>240</v>
      </c>
      <c r="N43" s="59" t="s">
        <v>122</v>
      </c>
      <c r="O43" s="94" t="s">
        <v>34</v>
      </c>
      <c r="P43" s="98">
        <v>3.3999999999999998E-3</v>
      </c>
      <c r="Q43" s="61">
        <f t="shared" si="9"/>
        <v>4.3589743589743588E-3</v>
      </c>
      <c r="R43" s="33"/>
      <c r="S43" s="33" t="s">
        <v>46</v>
      </c>
      <c r="T43" s="33"/>
    </row>
    <row r="44" spans="1:20" ht="63.75" x14ac:dyDescent="0.35">
      <c r="A44" s="33" t="s">
        <v>123</v>
      </c>
      <c r="B44" s="33" t="s">
        <v>124</v>
      </c>
      <c r="C44" s="34" t="s">
        <v>65</v>
      </c>
      <c r="D44" s="96" t="s">
        <v>125</v>
      </c>
      <c r="E44" s="33" t="s">
        <v>126</v>
      </c>
      <c r="F44" s="57">
        <v>223786059</v>
      </c>
      <c r="G44" s="89">
        <v>211994864</v>
      </c>
      <c r="H44" s="37">
        <v>0</v>
      </c>
      <c r="I44" s="97">
        <v>211994864</v>
      </c>
      <c r="J44" s="33" t="s">
        <v>127</v>
      </c>
      <c r="K44" s="58" t="s">
        <v>128</v>
      </c>
      <c r="L44" s="41"/>
      <c r="M44" s="41">
        <v>240</v>
      </c>
      <c r="N44" s="59" t="s">
        <v>129</v>
      </c>
      <c r="O44" s="94" t="s">
        <v>34</v>
      </c>
      <c r="P44" s="98">
        <v>2E-3</v>
      </c>
      <c r="Q44" s="61">
        <f t="shared" si="9"/>
        <v>2.5641025641025641E-3</v>
      </c>
      <c r="R44" s="33"/>
      <c r="S44" s="33" t="s">
        <v>46</v>
      </c>
      <c r="T44" s="33"/>
    </row>
    <row r="45" spans="1:20" ht="38.25" x14ac:dyDescent="0.35">
      <c r="A45" s="33" t="s">
        <v>130</v>
      </c>
      <c r="B45" s="33" t="s">
        <v>131</v>
      </c>
      <c r="C45" s="34" t="s">
        <v>65</v>
      </c>
      <c r="D45" s="34" t="s">
        <v>132</v>
      </c>
      <c r="E45" s="33" t="s">
        <v>133</v>
      </c>
      <c r="F45" s="57">
        <v>500379494</v>
      </c>
      <c r="G45" s="89">
        <v>500379494</v>
      </c>
      <c r="H45" s="37">
        <v>0</v>
      </c>
      <c r="I45" s="97">
        <v>500379494</v>
      </c>
      <c r="J45" s="33" t="s">
        <v>134</v>
      </c>
      <c r="K45" s="58" t="s">
        <v>135</v>
      </c>
      <c r="L45" s="41"/>
      <c r="M45" s="41">
        <v>240</v>
      </c>
      <c r="N45" s="59" t="s">
        <v>136</v>
      </c>
      <c r="O45" s="94" t="s">
        <v>34</v>
      </c>
      <c r="P45" s="98">
        <v>4.0000000000000001E-3</v>
      </c>
      <c r="Q45" s="61">
        <f t="shared" si="9"/>
        <v>5.1282051282051282E-3</v>
      </c>
      <c r="R45" s="33"/>
      <c r="S45" s="33" t="s">
        <v>46</v>
      </c>
      <c r="T45" s="33"/>
    </row>
    <row r="46" spans="1:20" ht="38.25" x14ac:dyDescent="0.35">
      <c r="A46" s="33" t="s">
        <v>137</v>
      </c>
      <c r="B46" s="33" t="s">
        <v>138</v>
      </c>
      <c r="C46" s="34" t="s">
        <v>65</v>
      </c>
      <c r="D46" s="34" t="s">
        <v>132</v>
      </c>
      <c r="E46" s="33" t="s">
        <v>139</v>
      </c>
      <c r="F46" s="57">
        <v>86788886</v>
      </c>
      <c r="G46" s="89">
        <v>86788886</v>
      </c>
      <c r="H46" s="37">
        <v>0</v>
      </c>
      <c r="I46" s="97">
        <v>86788886</v>
      </c>
      <c r="J46" s="33" t="s">
        <v>134</v>
      </c>
      <c r="K46" s="58" t="s">
        <v>140</v>
      </c>
      <c r="L46" s="41"/>
      <c r="M46" s="41">
        <v>240</v>
      </c>
      <c r="N46" s="59" t="s">
        <v>141</v>
      </c>
      <c r="O46" s="94" t="s">
        <v>34</v>
      </c>
      <c r="P46" s="98">
        <v>1E-3</v>
      </c>
      <c r="Q46" s="61">
        <f t="shared" si="9"/>
        <v>1.2820512820512821E-3</v>
      </c>
      <c r="R46" s="33"/>
      <c r="S46" s="33" t="s">
        <v>46</v>
      </c>
      <c r="T46" s="33"/>
    </row>
    <row r="47" spans="1:20" ht="38.25" x14ac:dyDescent="0.35">
      <c r="A47" s="64" t="s">
        <v>142</v>
      </c>
      <c r="B47" s="64" t="s">
        <v>143</v>
      </c>
      <c r="C47" s="65" t="s">
        <v>65</v>
      </c>
      <c r="D47" s="65" t="s">
        <v>132</v>
      </c>
      <c r="E47" s="64" t="s">
        <v>144</v>
      </c>
      <c r="F47" s="99">
        <v>56998668</v>
      </c>
      <c r="G47" s="99">
        <v>56000000</v>
      </c>
      <c r="H47" s="100">
        <v>0</v>
      </c>
      <c r="I47" s="101">
        <v>56000000</v>
      </c>
      <c r="J47" s="64" t="s">
        <v>134</v>
      </c>
      <c r="K47" s="102" t="s">
        <v>145</v>
      </c>
      <c r="L47" s="69"/>
      <c r="M47" s="69">
        <v>240</v>
      </c>
      <c r="N47" s="103" t="s">
        <v>146</v>
      </c>
      <c r="O47" s="104" t="s">
        <v>34</v>
      </c>
      <c r="P47" s="105">
        <v>1E-3</v>
      </c>
      <c r="Q47" s="72">
        <f t="shared" si="9"/>
        <v>1.2820512820512821E-3</v>
      </c>
      <c r="R47" s="64"/>
      <c r="S47" s="64"/>
      <c r="T47" s="64"/>
    </row>
    <row r="48" spans="1:20" ht="14.25" x14ac:dyDescent="0.45">
      <c r="A48" s="74"/>
      <c r="B48" s="74"/>
      <c r="C48" s="74"/>
      <c r="D48" s="74"/>
      <c r="E48" s="74"/>
      <c r="F48" s="74"/>
      <c r="G48" s="74"/>
      <c r="H48" s="74"/>
      <c r="I48" s="74"/>
      <c r="J48" s="74"/>
      <c r="K48" s="74"/>
      <c r="L48" s="74"/>
      <c r="M48" s="74"/>
      <c r="N48" s="74"/>
      <c r="O48" s="74"/>
      <c r="P48" s="74"/>
      <c r="Q48" s="106"/>
      <c r="R48" s="106"/>
      <c r="S48" s="106"/>
      <c r="T48" s="106"/>
    </row>
    <row r="49" spans="1:20" ht="14.25" x14ac:dyDescent="0.45">
      <c r="A49" s="107" t="s">
        <v>147</v>
      </c>
      <c r="B49" s="74"/>
      <c r="C49" s="74"/>
      <c r="D49" s="74"/>
      <c r="E49" s="74"/>
      <c r="F49" s="74"/>
      <c r="G49" s="74"/>
      <c r="H49" s="74"/>
      <c r="I49" s="74"/>
      <c r="J49" s="74"/>
      <c r="K49" s="74"/>
      <c r="L49" s="74"/>
      <c r="M49" s="74"/>
      <c r="N49" s="74"/>
      <c r="O49" s="74"/>
      <c r="P49" s="74"/>
      <c r="Q49" s="106"/>
      <c r="R49" s="106"/>
      <c r="S49" s="106"/>
      <c r="T49" s="106"/>
    </row>
    <row r="50" spans="1:20" ht="14.25" x14ac:dyDescent="0.45">
      <c r="A50" s="107" t="s">
        <v>148</v>
      </c>
      <c r="B50" s="74"/>
      <c r="C50" s="74"/>
      <c r="D50" s="74"/>
      <c r="E50" s="74"/>
      <c r="F50" s="74"/>
      <c r="G50" s="74"/>
      <c r="H50" s="74"/>
      <c r="I50" s="74"/>
      <c r="J50" s="74"/>
      <c r="K50" s="74"/>
      <c r="L50" s="74"/>
      <c r="M50" s="74"/>
      <c r="N50" s="74"/>
      <c r="O50" s="74"/>
      <c r="P50" s="74"/>
      <c r="Q50" s="106"/>
      <c r="R50" s="106"/>
      <c r="S50" s="106"/>
      <c r="T50" s="106"/>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77"/>
  <sheetViews>
    <sheetView topLeftCell="B1" zoomScale="90" zoomScaleNormal="90" workbookViewId="0">
      <pane ySplit="1" topLeftCell="A2" activePane="bottomLeft" state="frozen"/>
      <selection pane="bottomLeft" activeCell="I19" sqref="I19"/>
    </sheetView>
  </sheetViews>
  <sheetFormatPr baseColWidth="10" defaultColWidth="12.625" defaultRowHeight="15" customHeight="1" x14ac:dyDescent="0.35"/>
  <cols>
    <col min="1" max="2" width="12.75" customWidth="1"/>
    <col min="3" max="3" width="22.75" customWidth="1"/>
    <col min="4" max="4" width="12.375" customWidth="1"/>
    <col min="5" max="5" width="11.125" customWidth="1"/>
    <col min="6" max="6" width="13.9375" bestFit="1" customWidth="1"/>
    <col min="7" max="9" width="14.75" customWidth="1"/>
    <col min="10" max="10" width="12" customWidth="1"/>
    <col min="11" max="11" width="12.75" customWidth="1"/>
    <col min="12" max="12" width="10.625" customWidth="1"/>
    <col min="13" max="13" width="12.375" customWidth="1"/>
    <col min="14" max="14" width="10.75" customWidth="1"/>
    <col min="15" max="15" width="10.5" customWidth="1"/>
    <col min="16" max="16" width="15" customWidth="1"/>
    <col min="17" max="17" width="17.5" customWidth="1"/>
  </cols>
  <sheetData>
    <row r="1" spans="1:17" ht="52.5" x14ac:dyDescent="0.35">
      <c r="A1" s="6" t="s">
        <v>5</v>
      </c>
      <c r="B1" s="6" t="s">
        <v>6</v>
      </c>
      <c r="C1" s="7" t="s">
        <v>149</v>
      </c>
      <c r="D1" s="6" t="s">
        <v>7</v>
      </c>
      <c r="E1" s="6" t="s">
        <v>9</v>
      </c>
      <c r="F1" s="28" t="s">
        <v>10</v>
      </c>
      <c r="G1" s="28" t="s">
        <v>11</v>
      </c>
      <c r="H1" s="28" t="s">
        <v>12</v>
      </c>
      <c r="I1" s="7" t="str">
        <f>"Monto Total Amortizable "&amp;""&amp; TEXT(Totales!$A$2,"dd mmmm e")</f>
        <v>Monto Total Amortizable 31 julio 2020</v>
      </c>
      <c r="J1" s="6" t="s">
        <v>13</v>
      </c>
      <c r="K1" s="6" t="s">
        <v>14</v>
      </c>
      <c r="L1" s="28" t="s">
        <v>15</v>
      </c>
      <c r="M1" s="6" t="s">
        <v>16</v>
      </c>
      <c r="N1" s="28" t="s">
        <v>17</v>
      </c>
      <c r="O1" s="28" t="s">
        <v>18</v>
      </c>
      <c r="P1" s="28" t="s">
        <v>150</v>
      </c>
      <c r="Q1" s="108" t="s">
        <v>151</v>
      </c>
    </row>
    <row r="2" spans="1:17" ht="17.649999999999999" x14ac:dyDescent="0.35">
      <c r="A2" s="29" t="s">
        <v>152</v>
      </c>
      <c r="B2" s="30"/>
      <c r="C2" s="109"/>
      <c r="D2" s="30"/>
      <c r="E2" s="30"/>
      <c r="F2" s="30"/>
      <c r="G2" s="30"/>
      <c r="H2" s="30"/>
      <c r="I2" s="30"/>
      <c r="J2" s="30"/>
      <c r="K2" s="30"/>
      <c r="L2" s="30"/>
      <c r="M2" s="30"/>
      <c r="N2" s="30"/>
      <c r="O2" s="110"/>
      <c r="P2" s="30"/>
      <c r="Q2" s="111"/>
    </row>
    <row r="3" spans="1:17" ht="25.5" x14ac:dyDescent="0.35">
      <c r="A3" s="86" t="s">
        <v>153</v>
      </c>
      <c r="B3" s="86" t="s">
        <v>154</v>
      </c>
      <c r="C3" s="88" t="s">
        <v>155</v>
      </c>
      <c r="D3" s="112" t="s">
        <v>156</v>
      </c>
      <c r="E3" s="86" t="s">
        <v>157</v>
      </c>
      <c r="F3" s="89">
        <v>1074803325.0999999</v>
      </c>
      <c r="G3" s="89">
        <v>1047178823.78</v>
      </c>
      <c r="H3" s="113"/>
      <c r="I3" s="90">
        <v>1012755654.26</v>
      </c>
      <c r="J3" s="86" t="s">
        <v>158</v>
      </c>
      <c r="K3" s="61" t="s">
        <v>159</v>
      </c>
      <c r="L3" s="114" t="s">
        <v>160</v>
      </c>
      <c r="M3" s="92">
        <v>240</v>
      </c>
      <c r="N3" s="115" t="s">
        <v>69</v>
      </c>
      <c r="O3" s="116" t="s">
        <v>93</v>
      </c>
      <c r="P3" s="117"/>
      <c r="Q3" s="118" t="s">
        <v>161</v>
      </c>
    </row>
    <row r="4" spans="1:17" ht="25.5" x14ac:dyDescent="0.35">
      <c r="A4" s="33" t="s">
        <v>162</v>
      </c>
      <c r="B4" s="33" t="s">
        <v>163</v>
      </c>
      <c r="C4" s="49" t="s">
        <v>155</v>
      </c>
      <c r="D4" s="49" t="s">
        <v>164</v>
      </c>
      <c r="E4" s="33" t="s">
        <v>165</v>
      </c>
      <c r="F4" s="57">
        <v>800000000</v>
      </c>
      <c r="G4" s="57">
        <v>800000000</v>
      </c>
      <c r="H4" s="51">
        <v>0</v>
      </c>
      <c r="I4" s="90">
        <v>781847014.13</v>
      </c>
      <c r="J4" s="33">
        <v>19985</v>
      </c>
      <c r="K4" s="44" t="s">
        <v>166</v>
      </c>
      <c r="L4" s="41"/>
      <c r="M4" s="41">
        <v>240</v>
      </c>
      <c r="N4" s="119" t="s">
        <v>167</v>
      </c>
      <c r="O4" s="116" t="s">
        <v>93</v>
      </c>
      <c r="P4" s="117"/>
      <c r="Q4" s="120" t="s">
        <v>168</v>
      </c>
    </row>
    <row r="5" spans="1:17" ht="25.5" x14ac:dyDescent="0.35">
      <c r="A5" s="86" t="s">
        <v>169</v>
      </c>
      <c r="B5" s="86" t="s">
        <v>170</v>
      </c>
      <c r="C5" s="88" t="s">
        <v>155</v>
      </c>
      <c r="D5" s="121" t="s">
        <v>171</v>
      </c>
      <c r="E5" s="86" t="s">
        <v>172</v>
      </c>
      <c r="F5" s="89">
        <v>1200000000</v>
      </c>
      <c r="G5" s="89">
        <v>1200000000</v>
      </c>
      <c r="H5" s="113">
        <v>0</v>
      </c>
      <c r="I5" s="90">
        <v>802021204.96000004</v>
      </c>
      <c r="J5" s="86">
        <v>21914</v>
      </c>
      <c r="K5" s="61" t="s">
        <v>173</v>
      </c>
      <c r="L5" s="92"/>
      <c r="M5" s="92">
        <v>276</v>
      </c>
      <c r="N5" s="115" t="s">
        <v>174</v>
      </c>
      <c r="O5" s="116" t="s">
        <v>93</v>
      </c>
      <c r="P5" s="117"/>
      <c r="Q5" s="120" t="s">
        <v>175</v>
      </c>
    </row>
    <row r="6" spans="1:17" ht="13.5" x14ac:dyDescent="0.35">
      <c r="A6" s="33" t="s">
        <v>176</v>
      </c>
      <c r="B6" s="33" t="s">
        <v>177</v>
      </c>
      <c r="C6" s="96" t="s">
        <v>178</v>
      </c>
      <c r="D6" s="35" t="s">
        <v>171</v>
      </c>
      <c r="E6" s="59" t="s">
        <v>179</v>
      </c>
      <c r="F6" s="57">
        <v>31874254.719999999</v>
      </c>
      <c r="G6" s="51">
        <v>0</v>
      </c>
      <c r="H6" s="51"/>
      <c r="I6" s="97">
        <v>0</v>
      </c>
      <c r="J6" s="33" t="s">
        <v>180</v>
      </c>
      <c r="K6" s="44" t="s">
        <v>181</v>
      </c>
      <c r="L6" s="41"/>
      <c r="M6" s="41">
        <v>240</v>
      </c>
      <c r="N6" s="122">
        <v>47313</v>
      </c>
      <c r="O6" s="116"/>
      <c r="P6" s="117"/>
      <c r="Q6" s="120" t="s">
        <v>182</v>
      </c>
    </row>
    <row r="7" spans="1:17" ht="13.5" x14ac:dyDescent="0.35">
      <c r="A7" s="33" t="s">
        <v>183</v>
      </c>
      <c r="B7" s="33" t="s">
        <v>184</v>
      </c>
      <c r="C7" s="96" t="s">
        <v>178</v>
      </c>
      <c r="D7" s="35" t="s">
        <v>171</v>
      </c>
      <c r="E7" s="59" t="s">
        <v>185</v>
      </c>
      <c r="F7" s="57">
        <v>76020034.079999998</v>
      </c>
      <c r="G7" s="51">
        <v>0</v>
      </c>
      <c r="H7" s="47"/>
      <c r="I7" s="97">
        <v>0</v>
      </c>
      <c r="J7" s="33" t="s">
        <v>186</v>
      </c>
      <c r="K7" s="44" t="s">
        <v>187</v>
      </c>
      <c r="L7" s="41"/>
      <c r="M7" s="41">
        <v>240</v>
      </c>
      <c r="N7" s="123">
        <v>47797</v>
      </c>
      <c r="O7" s="116"/>
      <c r="P7" s="117"/>
      <c r="Q7" s="120" t="s">
        <v>188</v>
      </c>
    </row>
    <row r="8" spans="1:17" ht="13.5" x14ac:dyDescent="0.35">
      <c r="A8" s="124"/>
      <c r="B8" s="124"/>
      <c r="C8" s="124"/>
      <c r="D8" s="124"/>
      <c r="E8" s="124"/>
      <c r="F8" s="124"/>
      <c r="G8" s="124"/>
      <c r="H8" s="124"/>
      <c r="I8" s="124"/>
      <c r="J8" s="124"/>
      <c r="K8" s="124"/>
      <c r="L8" s="124"/>
      <c r="M8" s="124"/>
      <c r="N8" s="124"/>
      <c r="O8" s="124"/>
      <c r="P8" s="124"/>
      <c r="Q8" s="124"/>
    </row>
    <row r="9" spans="1:17" ht="17.649999999999999" x14ac:dyDescent="0.35">
      <c r="A9" s="29" t="s">
        <v>189</v>
      </c>
      <c r="B9" s="30"/>
      <c r="C9" s="109"/>
      <c r="D9" s="30"/>
      <c r="E9" s="30"/>
      <c r="F9" s="30"/>
      <c r="G9" s="30"/>
      <c r="H9" s="30"/>
      <c r="I9" s="30"/>
      <c r="J9" s="30"/>
      <c r="K9" s="30"/>
      <c r="L9" s="30"/>
      <c r="M9" s="30"/>
      <c r="N9" s="30"/>
      <c r="O9" s="30"/>
      <c r="P9" s="125"/>
      <c r="Q9" s="125"/>
    </row>
    <row r="10" spans="1:17" ht="13.5" x14ac:dyDescent="0.35">
      <c r="A10" s="86" t="s">
        <v>190</v>
      </c>
      <c r="B10" s="86" t="s">
        <v>191</v>
      </c>
      <c r="C10" s="88" t="s">
        <v>192</v>
      </c>
      <c r="D10" s="112" t="s">
        <v>193</v>
      </c>
      <c r="E10" s="86" t="s">
        <v>194</v>
      </c>
      <c r="F10" s="89">
        <v>15000000</v>
      </c>
      <c r="G10" s="89"/>
      <c r="H10" s="126"/>
      <c r="I10" s="90">
        <v>1498539.52</v>
      </c>
      <c r="J10" s="86" t="s">
        <v>195</v>
      </c>
      <c r="K10" s="61" t="s">
        <v>196</v>
      </c>
      <c r="L10" s="92"/>
      <c r="M10" s="92">
        <v>120</v>
      </c>
      <c r="N10" s="93" t="s">
        <v>197</v>
      </c>
      <c r="O10" s="117" t="s">
        <v>34</v>
      </c>
      <c r="P10" s="95">
        <v>0.52</v>
      </c>
      <c r="Q10" s="127"/>
    </row>
    <row r="11" spans="1:17" ht="13.5" x14ac:dyDescent="0.35">
      <c r="A11" s="124"/>
      <c r="B11" s="124"/>
      <c r="C11" s="124"/>
      <c r="D11" s="124"/>
      <c r="E11" s="124"/>
      <c r="F11" s="124"/>
      <c r="G11" s="124"/>
      <c r="H11" s="124"/>
      <c r="I11" s="124"/>
      <c r="J11" s="124"/>
      <c r="K11" s="124"/>
      <c r="L11" s="124"/>
      <c r="M11" s="124"/>
      <c r="N11" s="124"/>
      <c r="O11" s="124"/>
      <c r="P11" s="124"/>
      <c r="Q11" s="128"/>
    </row>
    <row r="12" spans="1:17" ht="52.5" x14ac:dyDescent="0.35">
      <c r="A12" s="29" t="s">
        <v>198</v>
      </c>
      <c r="B12" s="30"/>
      <c r="C12" s="109"/>
      <c r="D12" s="30"/>
      <c r="E12" s="30"/>
      <c r="F12" s="30"/>
      <c r="G12" s="30"/>
      <c r="H12" s="30"/>
      <c r="I12" s="30"/>
      <c r="J12" s="30"/>
      <c r="K12" s="30"/>
      <c r="L12" s="30"/>
      <c r="M12" s="30"/>
      <c r="N12" s="30"/>
      <c r="O12" s="30"/>
      <c r="P12" s="30"/>
      <c r="Q12" s="129" t="s">
        <v>199</v>
      </c>
    </row>
    <row r="13" spans="1:17" ht="13.5" x14ac:dyDescent="0.35">
      <c r="A13" s="86" t="s">
        <v>200</v>
      </c>
      <c r="B13" s="86" t="s">
        <v>201</v>
      </c>
      <c r="C13" s="130" t="s">
        <v>202</v>
      </c>
      <c r="D13" s="121" t="s">
        <v>171</v>
      </c>
      <c r="E13" s="86" t="s">
        <v>203</v>
      </c>
      <c r="F13" s="131">
        <v>27155172.199999999</v>
      </c>
      <c r="G13" s="131"/>
      <c r="H13" s="131"/>
      <c r="I13" s="132">
        <v>23788611.968333401</v>
      </c>
      <c r="J13" s="86">
        <v>26259</v>
      </c>
      <c r="K13" s="86" t="s">
        <v>204</v>
      </c>
      <c r="L13" s="133"/>
      <c r="M13" s="133" t="s">
        <v>205</v>
      </c>
      <c r="N13" s="86" t="s">
        <v>206</v>
      </c>
      <c r="O13" s="117" t="s">
        <v>207</v>
      </c>
      <c r="P13" s="95">
        <v>0.25929999999999997</v>
      </c>
      <c r="Q13" s="86"/>
    </row>
    <row r="14" spans="1:17" ht="13.5" x14ac:dyDescent="0.35">
      <c r="A14" s="33" t="s">
        <v>208</v>
      </c>
      <c r="B14" s="58" t="s">
        <v>209</v>
      </c>
      <c r="C14" s="134" t="s">
        <v>210</v>
      </c>
      <c r="D14" s="35" t="s">
        <v>171</v>
      </c>
      <c r="E14" s="33" t="s">
        <v>211</v>
      </c>
      <c r="F14" s="57">
        <v>19300000</v>
      </c>
      <c r="G14" s="135"/>
      <c r="H14" s="131"/>
      <c r="I14" s="132">
        <v>18545316.615153302</v>
      </c>
      <c r="J14" s="33">
        <v>25786</v>
      </c>
      <c r="K14" s="33" t="s">
        <v>212</v>
      </c>
      <c r="L14" s="136"/>
      <c r="M14" s="136" t="s">
        <v>213</v>
      </c>
      <c r="N14" s="33" t="s">
        <v>214</v>
      </c>
      <c r="O14" s="117" t="s">
        <v>207</v>
      </c>
      <c r="P14" s="98">
        <v>0.29499999999999998</v>
      </c>
      <c r="Q14" s="33"/>
    </row>
    <row r="15" spans="1:17" ht="13.5" x14ac:dyDescent="0.35">
      <c r="A15" s="137" t="s">
        <v>215</v>
      </c>
      <c r="B15" s="58" t="s">
        <v>216</v>
      </c>
      <c r="C15" s="138" t="s">
        <v>217</v>
      </c>
      <c r="D15" s="35" t="s">
        <v>171</v>
      </c>
      <c r="E15" s="33" t="s">
        <v>218</v>
      </c>
      <c r="F15" s="135">
        <v>38000000</v>
      </c>
      <c r="G15" s="135">
        <f>22572649.8+13116239.12</f>
        <v>35688888.920000002</v>
      </c>
      <c r="H15" s="139">
        <v>200000</v>
      </c>
      <c r="I15" s="132">
        <v>35688888.920000002</v>
      </c>
      <c r="J15" s="39">
        <v>27219</v>
      </c>
      <c r="K15" s="33" t="s">
        <v>219</v>
      </c>
      <c r="L15" s="136"/>
      <c r="M15" s="136" t="s">
        <v>205</v>
      </c>
      <c r="N15" s="33" t="s">
        <v>220</v>
      </c>
      <c r="O15" s="117" t="s">
        <v>207</v>
      </c>
      <c r="P15" s="98">
        <v>0.12920000000000001</v>
      </c>
      <c r="Q15" s="33"/>
    </row>
    <row r="16" spans="1:17" ht="13.5" x14ac:dyDescent="0.35">
      <c r="A16" s="33" t="s">
        <v>221</v>
      </c>
      <c r="B16" s="58" t="s">
        <v>222</v>
      </c>
      <c r="C16" s="138" t="s">
        <v>223</v>
      </c>
      <c r="D16" s="35" t="s">
        <v>171</v>
      </c>
      <c r="E16" s="33" t="s">
        <v>211</v>
      </c>
      <c r="F16" s="57">
        <v>25662876.539999999</v>
      </c>
      <c r="G16" s="135"/>
      <c r="H16" s="131"/>
      <c r="I16" s="132">
        <v>19853217.495341498</v>
      </c>
      <c r="J16" s="33">
        <v>25786</v>
      </c>
      <c r="K16" s="33" t="s">
        <v>224</v>
      </c>
      <c r="L16" s="136"/>
      <c r="M16" s="136" t="s">
        <v>225</v>
      </c>
      <c r="N16" s="33" t="s">
        <v>226</v>
      </c>
      <c r="O16" s="117" t="s">
        <v>207</v>
      </c>
      <c r="P16" s="98">
        <v>9.8000000000000004E-2</v>
      </c>
      <c r="Q16" s="33"/>
    </row>
    <row r="17" spans="1:17" ht="13.5" x14ac:dyDescent="0.35">
      <c r="A17" s="33" t="s">
        <v>227</v>
      </c>
      <c r="B17" s="58" t="s">
        <v>228</v>
      </c>
      <c r="C17" s="138" t="s">
        <v>229</v>
      </c>
      <c r="D17" s="35" t="s">
        <v>171</v>
      </c>
      <c r="E17" s="33" t="s">
        <v>230</v>
      </c>
      <c r="F17" s="57">
        <v>2561059</v>
      </c>
      <c r="G17" s="135">
        <v>1911110.89</v>
      </c>
      <c r="H17" s="131"/>
      <c r="I17" s="132">
        <v>1890017.3748566399</v>
      </c>
      <c r="J17" s="33">
        <v>26259</v>
      </c>
      <c r="K17" s="33" t="s">
        <v>224</v>
      </c>
      <c r="L17" s="136"/>
      <c r="M17" s="136" t="s">
        <v>231</v>
      </c>
      <c r="N17" s="33">
        <v>47635</v>
      </c>
      <c r="O17" s="117" t="s">
        <v>207</v>
      </c>
      <c r="P17" s="98">
        <v>3.5700000000000003E-2</v>
      </c>
      <c r="Q17" s="33"/>
    </row>
    <row r="18" spans="1:17" ht="13.5" x14ac:dyDescent="0.35">
      <c r="A18" s="33" t="s">
        <v>232</v>
      </c>
      <c r="B18" s="58" t="s">
        <v>233</v>
      </c>
      <c r="C18" s="138" t="s">
        <v>234</v>
      </c>
      <c r="D18" s="35" t="s">
        <v>171</v>
      </c>
      <c r="E18" s="33" t="s">
        <v>235</v>
      </c>
      <c r="F18" s="135">
        <v>10159090.859999999</v>
      </c>
      <c r="G18" s="135"/>
      <c r="H18" s="131"/>
      <c r="I18" s="132">
        <v>8402851.4484251607</v>
      </c>
      <c r="J18" s="33">
        <v>26259</v>
      </c>
      <c r="K18" s="33" t="s">
        <v>204</v>
      </c>
      <c r="L18" s="136"/>
      <c r="M18" s="136" t="s">
        <v>205</v>
      </c>
      <c r="N18" s="33" t="s">
        <v>236</v>
      </c>
      <c r="O18" s="117" t="s">
        <v>207</v>
      </c>
      <c r="P18" s="98">
        <v>0.1477</v>
      </c>
      <c r="Q18" s="33"/>
    </row>
    <row r="19" spans="1:17" ht="13.5" x14ac:dyDescent="0.35">
      <c r="A19" s="33" t="s">
        <v>237</v>
      </c>
      <c r="B19" s="58" t="s">
        <v>238</v>
      </c>
      <c r="C19" s="134" t="s">
        <v>239</v>
      </c>
      <c r="D19" s="35" t="s">
        <v>171</v>
      </c>
      <c r="E19" s="33" t="s">
        <v>240</v>
      </c>
      <c r="F19" s="135">
        <v>43648292.359999999</v>
      </c>
      <c r="G19" s="135"/>
      <c r="H19" s="131"/>
      <c r="I19" s="132">
        <v>39109831.916664504</v>
      </c>
      <c r="J19" s="33">
        <v>27219</v>
      </c>
      <c r="K19" s="33" t="s">
        <v>219</v>
      </c>
      <c r="L19" s="136"/>
      <c r="M19" s="136" t="s">
        <v>205</v>
      </c>
      <c r="N19" s="33" t="s">
        <v>220</v>
      </c>
      <c r="O19" s="117" t="s">
        <v>207</v>
      </c>
      <c r="P19" s="98">
        <v>0.15720000000000001</v>
      </c>
      <c r="Q19" s="33"/>
    </row>
    <row r="20" spans="1:17" ht="13.5" x14ac:dyDescent="0.35">
      <c r="A20" s="140" t="s">
        <v>241</v>
      </c>
      <c r="B20" s="141" t="s">
        <v>242</v>
      </c>
      <c r="C20" s="142" t="s">
        <v>239</v>
      </c>
      <c r="D20" s="143" t="s">
        <v>171</v>
      </c>
      <c r="E20" s="140" t="s">
        <v>243</v>
      </c>
      <c r="F20" s="144">
        <v>13486939.949999999</v>
      </c>
      <c r="G20" s="144">
        <v>6000000</v>
      </c>
      <c r="H20" s="131">
        <f>F20-G20</f>
        <v>7486939.9499999993</v>
      </c>
      <c r="I20" s="132">
        <v>6000000</v>
      </c>
      <c r="J20" s="145">
        <v>27219</v>
      </c>
      <c r="K20" s="145" t="s">
        <v>224</v>
      </c>
      <c r="L20" s="136"/>
      <c r="M20" s="146" t="s">
        <v>225</v>
      </c>
      <c r="N20" s="147">
        <v>47635</v>
      </c>
      <c r="O20" s="117" t="s">
        <v>207</v>
      </c>
      <c r="P20" s="148">
        <v>0.10150000000000001</v>
      </c>
      <c r="Q20" s="33"/>
    </row>
    <row r="21" spans="1:17" ht="13.5" x14ac:dyDescent="0.35">
      <c r="A21" s="33" t="s">
        <v>244</v>
      </c>
      <c r="B21" s="58" t="s">
        <v>245</v>
      </c>
      <c r="C21" s="134" t="s">
        <v>246</v>
      </c>
      <c r="D21" s="35" t="s">
        <v>171</v>
      </c>
      <c r="E21" s="33" t="s">
        <v>211</v>
      </c>
      <c r="F21" s="135">
        <v>17900000</v>
      </c>
      <c r="G21" s="135"/>
      <c r="H21" s="131"/>
      <c r="I21" s="132">
        <v>15804407.2643454</v>
      </c>
      <c r="J21" s="33">
        <v>25786</v>
      </c>
      <c r="K21" s="33" t="s">
        <v>204</v>
      </c>
      <c r="L21" s="136"/>
      <c r="M21" s="136" t="s">
        <v>247</v>
      </c>
      <c r="N21" s="33" t="s">
        <v>248</v>
      </c>
      <c r="O21" s="117" t="s">
        <v>207</v>
      </c>
      <c r="P21" s="98">
        <v>0.216</v>
      </c>
      <c r="Q21" s="33"/>
    </row>
    <row r="22" spans="1:17" ht="13.5" x14ac:dyDescent="0.35">
      <c r="A22" s="33" t="s">
        <v>249</v>
      </c>
      <c r="B22" s="78" t="s">
        <v>138</v>
      </c>
      <c r="C22" s="134" t="s">
        <v>250</v>
      </c>
      <c r="D22" s="35" t="s">
        <v>171</v>
      </c>
      <c r="E22" s="33" t="s">
        <v>211</v>
      </c>
      <c r="F22" s="135">
        <v>17950000</v>
      </c>
      <c r="G22" s="135"/>
      <c r="H22" s="131"/>
      <c r="I22" s="132">
        <v>15947769.6287512</v>
      </c>
      <c r="J22" s="33">
        <v>25786</v>
      </c>
      <c r="K22" s="33" t="s">
        <v>204</v>
      </c>
      <c r="L22" s="136"/>
      <c r="M22" s="136" t="s">
        <v>247</v>
      </c>
      <c r="N22" s="33" t="s">
        <v>248</v>
      </c>
      <c r="O22" s="117" t="s">
        <v>207</v>
      </c>
      <c r="P22" s="98">
        <v>0.26</v>
      </c>
      <c r="Q22" s="33"/>
    </row>
    <row r="23" spans="1:17" ht="13.5" x14ac:dyDescent="0.35">
      <c r="A23" s="33" t="s">
        <v>251</v>
      </c>
      <c r="B23" s="58" t="s">
        <v>252</v>
      </c>
      <c r="C23" s="134" t="s">
        <v>250</v>
      </c>
      <c r="D23" s="35" t="s">
        <v>171</v>
      </c>
      <c r="E23" s="33" t="s">
        <v>253</v>
      </c>
      <c r="F23" s="135">
        <v>2773535.57</v>
      </c>
      <c r="G23" s="149">
        <f>1000000+1773535.57</f>
        <v>2773535.5700000003</v>
      </c>
      <c r="H23" s="139">
        <v>0</v>
      </c>
      <c r="I23" s="132">
        <v>2748840.0680867801</v>
      </c>
      <c r="J23" s="33">
        <v>27219</v>
      </c>
      <c r="K23" s="33" t="s">
        <v>254</v>
      </c>
      <c r="L23" s="136"/>
      <c r="M23" s="136" t="s">
        <v>255</v>
      </c>
      <c r="N23" s="33" t="s">
        <v>256</v>
      </c>
      <c r="O23" s="117" t="s">
        <v>207</v>
      </c>
      <c r="P23" s="98">
        <v>2.3599999999999999E-2</v>
      </c>
      <c r="Q23" s="33"/>
    </row>
    <row r="24" spans="1:17" ht="13.5" x14ac:dyDescent="0.35">
      <c r="A24" s="33" t="s">
        <v>257</v>
      </c>
      <c r="B24" s="58" t="s">
        <v>258</v>
      </c>
      <c r="C24" s="134" t="s">
        <v>259</v>
      </c>
      <c r="D24" s="35" t="s">
        <v>171</v>
      </c>
      <c r="E24" s="33" t="s">
        <v>260</v>
      </c>
      <c r="F24" s="135">
        <v>72025684.019999996</v>
      </c>
      <c r="G24" s="135"/>
      <c r="H24" s="131"/>
      <c r="I24" s="132">
        <v>66411749.528287299</v>
      </c>
      <c r="J24" s="33">
        <v>26259</v>
      </c>
      <c r="K24" s="33" t="s">
        <v>212</v>
      </c>
      <c r="L24" s="136"/>
      <c r="M24" s="136" t="s">
        <v>213</v>
      </c>
      <c r="N24" s="33" t="s">
        <v>261</v>
      </c>
      <c r="O24" s="117" t="s">
        <v>207</v>
      </c>
      <c r="P24" s="98">
        <v>0.29049999999999998</v>
      </c>
      <c r="Q24" s="33"/>
    </row>
    <row r="25" spans="1:17" ht="13.5" x14ac:dyDescent="0.35">
      <c r="A25" s="33" t="s">
        <v>262</v>
      </c>
      <c r="B25" s="33" t="s">
        <v>263</v>
      </c>
      <c r="C25" s="134" t="s">
        <v>264</v>
      </c>
      <c r="D25" s="35" t="s">
        <v>171</v>
      </c>
      <c r="E25" s="33" t="s">
        <v>265</v>
      </c>
      <c r="F25" s="135">
        <v>35416280.539999999</v>
      </c>
      <c r="G25" s="135"/>
      <c r="H25" s="131"/>
      <c r="I25" s="132">
        <v>32412629.852572501</v>
      </c>
      <c r="J25" s="33">
        <v>26259</v>
      </c>
      <c r="K25" s="33" t="s">
        <v>212</v>
      </c>
      <c r="L25" s="136"/>
      <c r="M25" s="136" t="s">
        <v>213</v>
      </c>
      <c r="N25" s="33" t="s">
        <v>266</v>
      </c>
      <c r="O25" s="117" t="s">
        <v>207</v>
      </c>
      <c r="P25" s="98">
        <v>0.25209999999999999</v>
      </c>
      <c r="Q25" s="33"/>
    </row>
    <row r="26" spans="1:17" ht="13.5" x14ac:dyDescent="0.35">
      <c r="A26" s="33" t="s">
        <v>267</v>
      </c>
      <c r="B26" s="33" t="s">
        <v>268</v>
      </c>
      <c r="C26" s="138" t="s">
        <v>264</v>
      </c>
      <c r="D26" s="35" t="s">
        <v>171</v>
      </c>
      <c r="E26" s="33" t="s">
        <v>269</v>
      </c>
      <c r="F26" s="135">
        <v>4922692</v>
      </c>
      <c r="G26" s="135"/>
      <c r="H26" s="131"/>
      <c r="I26" s="132">
        <v>4258420.7729678201</v>
      </c>
      <c r="J26" s="33">
        <v>26259</v>
      </c>
      <c r="K26" s="33" t="s">
        <v>224</v>
      </c>
      <c r="L26" s="136"/>
      <c r="M26" s="136" t="s">
        <v>270</v>
      </c>
      <c r="N26" s="33" t="s">
        <v>271</v>
      </c>
      <c r="O26" s="117" t="s">
        <v>207</v>
      </c>
      <c r="P26" s="98">
        <v>4.9099999999999998E-2</v>
      </c>
      <c r="Q26" s="33"/>
    </row>
    <row r="27" spans="1:17" ht="13.5" x14ac:dyDescent="0.35">
      <c r="A27" s="33" t="s">
        <v>272</v>
      </c>
      <c r="B27" s="33" t="s">
        <v>273</v>
      </c>
      <c r="C27" s="138" t="s">
        <v>274</v>
      </c>
      <c r="D27" s="35" t="s">
        <v>171</v>
      </c>
      <c r="E27" s="33" t="s">
        <v>275</v>
      </c>
      <c r="F27" s="135">
        <v>5500000</v>
      </c>
      <c r="G27" s="135"/>
      <c r="H27" s="131"/>
      <c r="I27" s="132">
        <v>4440184.4400768299</v>
      </c>
      <c r="J27" s="33">
        <v>26259</v>
      </c>
      <c r="K27" s="33" t="s">
        <v>224</v>
      </c>
      <c r="L27" s="136"/>
      <c r="M27" s="136" t="s">
        <v>225</v>
      </c>
      <c r="N27" s="33" t="s">
        <v>276</v>
      </c>
      <c r="O27" s="117" t="s">
        <v>207</v>
      </c>
      <c r="P27" s="98">
        <v>6.4600000000000005E-2</v>
      </c>
      <c r="Q27" s="33"/>
    </row>
    <row r="28" spans="1:17" ht="13.5" x14ac:dyDescent="0.35">
      <c r="A28" s="33" t="s">
        <v>277</v>
      </c>
      <c r="B28" s="33" t="s">
        <v>278</v>
      </c>
      <c r="C28" s="138" t="s">
        <v>274</v>
      </c>
      <c r="D28" s="35" t="s">
        <v>171</v>
      </c>
      <c r="E28" s="33" t="s">
        <v>279</v>
      </c>
      <c r="F28" s="135">
        <v>14077400.4</v>
      </c>
      <c r="G28" s="135"/>
      <c r="H28" s="131"/>
      <c r="I28" s="132">
        <v>12177786.945526401</v>
      </c>
      <c r="J28" s="33">
        <v>26259</v>
      </c>
      <c r="K28" s="33" t="s">
        <v>224</v>
      </c>
      <c r="L28" s="136"/>
      <c r="M28" s="136" t="s">
        <v>270</v>
      </c>
      <c r="N28" s="33" t="s">
        <v>280</v>
      </c>
      <c r="O28" s="117" t="s">
        <v>207</v>
      </c>
      <c r="P28" s="98">
        <v>0.1482</v>
      </c>
      <c r="Q28" s="33"/>
    </row>
    <row r="29" spans="1:17" ht="13.5" x14ac:dyDescent="0.35">
      <c r="A29" s="33" t="s">
        <v>281</v>
      </c>
      <c r="B29" s="33" t="s">
        <v>282</v>
      </c>
      <c r="C29" s="134" t="s">
        <v>283</v>
      </c>
      <c r="D29" s="35" t="s">
        <v>171</v>
      </c>
      <c r="E29" s="33" t="s">
        <v>284</v>
      </c>
      <c r="F29" s="135">
        <v>14861111.109999999</v>
      </c>
      <c r="G29" s="135"/>
      <c r="H29" s="131"/>
      <c r="I29" s="132">
        <v>11939455.073689301</v>
      </c>
      <c r="J29" s="33">
        <v>26259</v>
      </c>
      <c r="K29" s="33" t="s">
        <v>204</v>
      </c>
      <c r="L29" s="136"/>
      <c r="M29" s="136" t="s">
        <v>205</v>
      </c>
      <c r="N29" s="33" t="s">
        <v>111</v>
      </c>
      <c r="O29" s="117" t="s">
        <v>207</v>
      </c>
      <c r="P29" s="98">
        <v>0.1225</v>
      </c>
      <c r="Q29" s="33"/>
    </row>
    <row r="30" spans="1:17" ht="13.5" x14ac:dyDescent="0.35">
      <c r="A30" s="33" t="s">
        <v>285</v>
      </c>
      <c r="B30" s="33" t="s">
        <v>286</v>
      </c>
      <c r="C30" s="134" t="s">
        <v>287</v>
      </c>
      <c r="D30" s="35" t="s">
        <v>171</v>
      </c>
      <c r="E30" s="33" t="s">
        <v>279</v>
      </c>
      <c r="F30" s="135">
        <v>15134157.99</v>
      </c>
      <c r="G30" s="135"/>
      <c r="H30" s="131"/>
      <c r="I30" s="132">
        <v>11840589.045535499</v>
      </c>
      <c r="J30" s="33">
        <v>26259</v>
      </c>
      <c r="K30" s="33" t="s">
        <v>224</v>
      </c>
      <c r="L30" s="136"/>
      <c r="M30" s="136" t="s">
        <v>270</v>
      </c>
      <c r="N30" s="33" t="s">
        <v>280</v>
      </c>
      <c r="O30" s="117" t="s">
        <v>207</v>
      </c>
      <c r="P30" s="98">
        <v>0.13</v>
      </c>
      <c r="Q30" s="33"/>
    </row>
    <row r="31" spans="1:17" ht="13.5" x14ac:dyDescent="0.35">
      <c r="A31" s="33" t="s">
        <v>288</v>
      </c>
      <c r="B31" s="33" t="s">
        <v>289</v>
      </c>
      <c r="C31" s="134" t="s">
        <v>290</v>
      </c>
      <c r="D31" s="35" t="s">
        <v>171</v>
      </c>
      <c r="E31" s="33" t="s">
        <v>291</v>
      </c>
      <c r="F31" s="135">
        <v>35085806.409999996</v>
      </c>
      <c r="G31" s="135"/>
      <c r="H31" s="131"/>
      <c r="I31" s="132">
        <v>31706631.667391401</v>
      </c>
      <c r="J31" s="33">
        <v>26259</v>
      </c>
      <c r="K31" s="33" t="s">
        <v>212</v>
      </c>
      <c r="L31" s="136"/>
      <c r="M31" s="136" t="s">
        <v>213</v>
      </c>
      <c r="N31" s="33" t="s">
        <v>236</v>
      </c>
      <c r="O31" s="117" t="s">
        <v>207</v>
      </c>
      <c r="P31" s="98">
        <v>0.21279999999999999</v>
      </c>
      <c r="Q31" s="33"/>
    </row>
    <row r="32" spans="1:17" ht="13.5" x14ac:dyDescent="0.35">
      <c r="A32" s="33" t="s">
        <v>292</v>
      </c>
      <c r="B32" s="58" t="s">
        <v>293</v>
      </c>
      <c r="C32" s="134" t="s">
        <v>294</v>
      </c>
      <c r="D32" s="35" t="s">
        <v>171</v>
      </c>
      <c r="E32" s="33" t="s">
        <v>211</v>
      </c>
      <c r="F32" s="135">
        <v>19200000</v>
      </c>
      <c r="G32" s="135"/>
      <c r="H32" s="131"/>
      <c r="I32" s="132">
        <v>15474456.039821601</v>
      </c>
      <c r="J32" s="33">
        <v>25786</v>
      </c>
      <c r="K32" s="33" t="s">
        <v>224</v>
      </c>
      <c r="L32" s="136"/>
      <c r="M32" s="136" t="s">
        <v>225</v>
      </c>
      <c r="N32" s="33" t="s">
        <v>226</v>
      </c>
      <c r="O32" s="117" t="s">
        <v>207</v>
      </c>
      <c r="P32" s="98">
        <v>0.14599999999999999</v>
      </c>
      <c r="Q32" s="33"/>
    </row>
    <row r="33" spans="1:17" ht="13.5" x14ac:dyDescent="0.35">
      <c r="A33" s="33" t="s">
        <v>295</v>
      </c>
      <c r="B33" s="33" t="s">
        <v>296</v>
      </c>
      <c r="C33" s="138" t="s">
        <v>297</v>
      </c>
      <c r="D33" s="35" t="s">
        <v>171</v>
      </c>
      <c r="E33" s="33" t="s">
        <v>298</v>
      </c>
      <c r="F33" s="135">
        <v>54688115.420000002</v>
      </c>
      <c r="G33" s="135"/>
      <c r="H33" s="131"/>
      <c r="I33" s="132">
        <v>45886289.680253699</v>
      </c>
      <c r="J33" s="33">
        <v>26259</v>
      </c>
      <c r="K33" s="33" t="s">
        <v>204</v>
      </c>
      <c r="L33" s="136"/>
      <c r="M33" s="136" t="s">
        <v>205</v>
      </c>
      <c r="N33" s="33" t="s">
        <v>236</v>
      </c>
      <c r="O33" s="117" t="s">
        <v>207</v>
      </c>
      <c r="P33" s="98">
        <v>0.26829999999999998</v>
      </c>
      <c r="Q33" s="33"/>
    </row>
    <row r="34" spans="1:17" ht="13.5" x14ac:dyDescent="0.35">
      <c r="A34" s="33" t="s">
        <v>299</v>
      </c>
      <c r="B34" s="33" t="s">
        <v>300</v>
      </c>
      <c r="C34" s="138" t="s">
        <v>297</v>
      </c>
      <c r="D34" s="35" t="s">
        <v>171</v>
      </c>
      <c r="E34" s="33" t="s">
        <v>301</v>
      </c>
      <c r="F34" s="135">
        <v>18900000</v>
      </c>
      <c r="G34" s="135"/>
      <c r="H34" s="131"/>
      <c r="I34" s="132">
        <v>17350531.021027401</v>
      </c>
      <c r="J34" s="33">
        <v>26729</v>
      </c>
      <c r="K34" s="33" t="s">
        <v>224</v>
      </c>
      <c r="L34" s="136"/>
      <c r="M34" s="136" t="s">
        <v>270</v>
      </c>
      <c r="N34" s="33" t="s">
        <v>302</v>
      </c>
      <c r="O34" s="117" t="s">
        <v>207</v>
      </c>
      <c r="P34" s="98">
        <v>8.1699999999999995E-2</v>
      </c>
      <c r="Q34" s="33"/>
    </row>
    <row r="35" spans="1:17" ht="13.5" x14ac:dyDescent="0.35">
      <c r="A35" s="33" t="s">
        <v>303</v>
      </c>
      <c r="B35" s="58" t="s">
        <v>304</v>
      </c>
      <c r="C35" s="138" t="s">
        <v>305</v>
      </c>
      <c r="D35" s="35" t="s">
        <v>171</v>
      </c>
      <c r="E35" s="33" t="s">
        <v>211</v>
      </c>
      <c r="F35" s="135">
        <v>7767216.5</v>
      </c>
      <c r="G35" s="135"/>
      <c r="H35" s="131"/>
      <c r="I35" s="132">
        <v>5835596.7932185</v>
      </c>
      <c r="J35" s="33">
        <v>25786</v>
      </c>
      <c r="K35" s="33" t="s">
        <v>224</v>
      </c>
      <c r="L35" s="136"/>
      <c r="M35" s="136" t="s">
        <v>225</v>
      </c>
      <c r="N35" s="33" t="s">
        <v>226</v>
      </c>
      <c r="O35" s="117" t="s">
        <v>207</v>
      </c>
      <c r="P35" s="98">
        <v>0.125</v>
      </c>
      <c r="Q35" s="33"/>
    </row>
    <row r="36" spans="1:17" ht="13.5" x14ac:dyDescent="0.35">
      <c r="A36" s="33" t="s">
        <v>306</v>
      </c>
      <c r="B36" s="33" t="s">
        <v>307</v>
      </c>
      <c r="C36" s="138" t="s">
        <v>308</v>
      </c>
      <c r="D36" s="35" t="s">
        <v>171</v>
      </c>
      <c r="E36" s="33" t="s">
        <v>309</v>
      </c>
      <c r="F36" s="135">
        <v>89060000</v>
      </c>
      <c r="G36" s="135"/>
      <c r="H36" s="131"/>
      <c r="I36" s="132">
        <v>80656407.938431293</v>
      </c>
      <c r="J36" s="33">
        <v>26259</v>
      </c>
      <c r="K36" s="33" t="s">
        <v>204</v>
      </c>
      <c r="L36" s="136"/>
      <c r="M36" s="136" t="s">
        <v>205</v>
      </c>
      <c r="N36" s="33" t="s">
        <v>310</v>
      </c>
      <c r="O36" s="117" t="s">
        <v>207</v>
      </c>
      <c r="P36" s="98">
        <v>0.35</v>
      </c>
      <c r="Q36" s="33"/>
    </row>
    <row r="37" spans="1:17" ht="13.5" x14ac:dyDescent="0.35">
      <c r="A37" s="33" t="s">
        <v>311</v>
      </c>
      <c r="B37" s="58" t="s">
        <v>312</v>
      </c>
      <c r="C37" s="138" t="s">
        <v>313</v>
      </c>
      <c r="D37" s="35" t="s">
        <v>171</v>
      </c>
      <c r="E37" s="33" t="s">
        <v>211</v>
      </c>
      <c r="F37" s="135">
        <v>29468022.789999999</v>
      </c>
      <c r="G37" s="135"/>
      <c r="H37" s="131"/>
      <c r="I37" s="132">
        <v>27928928.826550499</v>
      </c>
      <c r="J37" s="33">
        <v>25786</v>
      </c>
      <c r="K37" s="33" t="s">
        <v>212</v>
      </c>
      <c r="L37" s="136"/>
      <c r="M37" s="136" t="s">
        <v>213</v>
      </c>
      <c r="N37" s="33" t="s">
        <v>214</v>
      </c>
      <c r="O37" s="117" t="s">
        <v>207</v>
      </c>
      <c r="P37" s="98">
        <v>0.23499999999999999</v>
      </c>
      <c r="Q37" s="33"/>
    </row>
    <row r="38" spans="1:17" ht="13.5" x14ac:dyDescent="0.35">
      <c r="A38" s="33" t="s">
        <v>314</v>
      </c>
      <c r="B38" s="33" t="s">
        <v>315</v>
      </c>
      <c r="C38" s="138" t="s">
        <v>313</v>
      </c>
      <c r="D38" s="35" t="s">
        <v>171</v>
      </c>
      <c r="E38" s="33" t="s">
        <v>316</v>
      </c>
      <c r="F38" s="135">
        <v>3500000</v>
      </c>
      <c r="G38" s="135"/>
      <c r="H38" s="131"/>
      <c r="I38" s="132">
        <v>3027707.7542912299</v>
      </c>
      <c r="J38" s="33">
        <v>26259</v>
      </c>
      <c r="K38" s="33" t="s">
        <v>224</v>
      </c>
      <c r="L38" s="136"/>
      <c r="M38" s="136" t="s">
        <v>270</v>
      </c>
      <c r="N38" s="33" t="s">
        <v>317</v>
      </c>
      <c r="O38" s="117" t="s">
        <v>207</v>
      </c>
      <c r="P38" s="98">
        <v>2.3300000000000001E-2</v>
      </c>
      <c r="Q38" s="33"/>
    </row>
    <row r="39" spans="1:17" ht="13.5" x14ac:dyDescent="0.35">
      <c r="A39" s="33" t="s">
        <v>318</v>
      </c>
      <c r="B39" s="33" t="s">
        <v>319</v>
      </c>
      <c r="C39" s="134" t="s">
        <v>320</v>
      </c>
      <c r="D39" s="35" t="s">
        <v>171</v>
      </c>
      <c r="E39" s="33" t="s">
        <v>321</v>
      </c>
      <c r="F39" s="135">
        <v>5650713.3799999999</v>
      </c>
      <c r="G39" s="135"/>
      <c r="H39" s="131"/>
      <c r="I39" s="132">
        <v>2423187.1008967701</v>
      </c>
      <c r="J39" s="33">
        <v>26259</v>
      </c>
      <c r="K39" s="33" t="s">
        <v>322</v>
      </c>
      <c r="L39" s="136"/>
      <c r="M39" s="136" t="s">
        <v>323</v>
      </c>
      <c r="N39" s="33" t="s">
        <v>324</v>
      </c>
      <c r="O39" s="117" t="s">
        <v>207</v>
      </c>
      <c r="P39" s="98">
        <v>0.22689999999999999</v>
      </c>
      <c r="Q39" s="33"/>
    </row>
    <row r="40" spans="1:17" ht="13.5" x14ac:dyDescent="0.35">
      <c r="A40" s="33" t="s">
        <v>325</v>
      </c>
      <c r="B40" s="33" t="s">
        <v>326</v>
      </c>
      <c r="C40" s="134" t="s">
        <v>327</v>
      </c>
      <c r="D40" s="35" t="s">
        <v>171</v>
      </c>
      <c r="E40" s="33" t="s">
        <v>328</v>
      </c>
      <c r="F40" s="135">
        <v>8000000</v>
      </c>
      <c r="G40" s="135"/>
      <c r="H40" s="131"/>
      <c r="I40" s="132">
        <v>4259343.0345753003</v>
      </c>
      <c r="J40" s="33">
        <v>26259</v>
      </c>
      <c r="K40" s="33" t="s">
        <v>322</v>
      </c>
      <c r="L40" s="136"/>
      <c r="M40" s="136" t="s">
        <v>329</v>
      </c>
      <c r="N40" s="33" t="s">
        <v>330</v>
      </c>
      <c r="O40" s="117" t="s">
        <v>207</v>
      </c>
      <c r="P40" s="98">
        <v>0.14599999999999999</v>
      </c>
      <c r="Q40" s="33"/>
    </row>
    <row r="41" spans="1:17" ht="13.5" x14ac:dyDescent="0.35">
      <c r="A41" s="33" t="s">
        <v>331</v>
      </c>
      <c r="B41" s="58" t="s">
        <v>332</v>
      </c>
      <c r="C41" s="138" t="s">
        <v>333</v>
      </c>
      <c r="D41" s="35" t="s">
        <v>171</v>
      </c>
      <c r="E41" s="33" t="s">
        <v>211</v>
      </c>
      <c r="F41" s="135">
        <v>95000000</v>
      </c>
      <c r="G41" s="135"/>
      <c r="H41" s="131"/>
      <c r="I41" s="132">
        <v>84489914.756118894</v>
      </c>
      <c r="J41" s="33">
        <v>25786</v>
      </c>
      <c r="K41" s="33" t="s">
        <v>204</v>
      </c>
      <c r="L41" s="136"/>
      <c r="M41" s="136" t="s">
        <v>247</v>
      </c>
      <c r="N41" s="33" t="s">
        <v>248</v>
      </c>
      <c r="O41" s="117" t="s">
        <v>207</v>
      </c>
      <c r="P41" s="98">
        <v>0.35</v>
      </c>
      <c r="Q41" s="33"/>
    </row>
    <row r="42" spans="1:17" ht="13.5" x14ac:dyDescent="0.35">
      <c r="A42" s="33" t="s">
        <v>334</v>
      </c>
      <c r="B42" s="78" t="s">
        <v>335</v>
      </c>
      <c r="C42" s="134" t="s">
        <v>336</v>
      </c>
      <c r="D42" s="35" t="s">
        <v>171</v>
      </c>
      <c r="E42" s="39" t="s">
        <v>230</v>
      </c>
      <c r="F42" s="149">
        <v>2000000</v>
      </c>
      <c r="G42" s="149">
        <v>1800000</v>
      </c>
      <c r="H42" s="131">
        <f>F42-G42</f>
        <v>200000</v>
      </c>
      <c r="I42" s="132">
        <v>1800000</v>
      </c>
      <c r="J42" s="39">
        <v>27219</v>
      </c>
      <c r="K42" s="33" t="s">
        <v>337</v>
      </c>
      <c r="L42" s="136"/>
      <c r="M42" s="136" t="s">
        <v>338</v>
      </c>
      <c r="N42" s="39" t="s">
        <v>339</v>
      </c>
      <c r="O42" s="117" t="s">
        <v>207</v>
      </c>
      <c r="P42" s="148">
        <v>4.2599999999999999E-2</v>
      </c>
      <c r="Q42" s="33"/>
    </row>
    <row r="43" spans="1:17" ht="13.5" x14ac:dyDescent="0.35">
      <c r="A43" s="33" t="s">
        <v>340</v>
      </c>
      <c r="B43" s="58" t="s">
        <v>341</v>
      </c>
      <c r="C43" s="134" t="s">
        <v>342</v>
      </c>
      <c r="D43" s="35" t="s">
        <v>171</v>
      </c>
      <c r="E43" s="33" t="s">
        <v>343</v>
      </c>
      <c r="F43" s="135">
        <v>28007755</v>
      </c>
      <c r="G43" s="135"/>
      <c r="H43" s="131"/>
      <c r="I43" s="132">
        <v>19267353.894455899</v>
      </c>
      <c r="J43" s="33">
        <v>26259</v>
      </c>
      <c r="K43" s="33" t="s">
        <v>204</v>
      </c>
      <c r="L43" s="136"/>
      <c r="M43" s="136" t="s">
        <v>205</v>
      </c>
      <c r="N43" s="33" t="s">
        <v>310</v>
      </c>
      <c r="O43" s="117" t="s">
        <v>207</v>
      </c>
      <c r="P43" s="98">
        <v>0.12870000000000001</v>
      </c>
      <c r="Q43" s="33"/>
    </row>
    <row r="44" spans="1:17" ht="13.5" x14ac:dyDescent="0.35">
      <c r="A44" s="33" t="s">
        <v>344</v>
      </c>
      <c r="B44" s="58" t="s">
        <v>345</v>
      </c>
      <c r="C44" s="138" t="s">
        <v>346</v>
      </c>
      <c r="D44" s="35" t="s">
        <v>171</v>
      </c>
      <c r="E44" s="33" t="s">
        <v>347</v>
      </c>
      <c r="F44" s="135">
        <v>238393008</v>
      </c>
      <c r="G44" s="135"/>
      <c r="H44" s="131"/>
      <c r="I44" s="132">
        <v>201195608.52342299</v>
      </c>
      <c r="J44" s="33">
        <v>26259</v>
      </c>
      <c r="K44" s="33" t="s">
        <v>224</v>
      </c>
      <c r="L44" s="136"/>
      <c r="M44" s="136" t="s">
        <v>225</v>
      </c>
      <c r="N44" s="33" t="s">
        <v>348</v>
      </c>
      <c r="O44" s="117" t="s">
        <v>207</v>
      </c>
      <c r="P44" s="98">
        <v>0.22189999999999999</v>
      </c>
      <c r="Q44" s="33"/>
    </row>
    <row r="45" spans="1:17" ht="13.5" x14ac:dyDescent="0.35">
      <c r="A45" s="33" t="s">
        <v>349</v>
      </c>
      <c r="B45" s="58" t="s">
        <v>350</v>
      </c>
      <c r="C45" s="138" t="s">
        <v>346</v>
      </c>
      <c r="D45" s="35" t="s">
        <v>171</v>
      </c>
      <c r="E45" s="33" t="s">
        <v>351</v>
      </c>
      <c r="F45" s="135">
        <v>65400000</v>
      </c>
      <c r="G45" s="135"/>
      <c r="H45" s="131"/>
      <c r="I45" s="132">
        <v>39240000</v>
      </c>
      <c r="J45" s="33">
        <v>26729</v>
      </c>
      <c r="K45" s="33" t="s">
        <v>337</v>
      </c>
      <c r="L45" s="136"/>
      <c r="M45" s="136" t="s">
        <v>352</v>
      </c>
      <c r="N45" s="33" t="s">
        <v>353</v>
      </c>
      <c r="O45" s="117" t="s">
        <v>207</v>
      </c>
      <c r="P45" s="98">
        <v>0.12809999999999999</v>
      </c>
      <c r="Q45" s="33"/>
    </row>
    <row r="46" spans="1:17" ht="13.5" x14ac:dyDescent="0.35">
      <c r="A46" s="33" t="s">
        <v>354</v>
      </c>
      <c r="B46" s="33" t="s">
        <v>355</v>
      </c>
      <c r="C46" s="134" t="s">
        <v>356</v>
      </c>
      <c r="D46" s="35" t="s">
        <v>171</v>
      </c>
      <c r="E46" s="33" t="s">
        <v>321</v>
      </c>
      <c r="F46" s="135">
        <v>7000000</v>
      </c>
      <c r="G46" s="135"/>
      <c r="H46" s="131"/>
      <c r="I46" s="132">
        <v>3578696.4706880902</v>
      </c>
      <c r="J46" s="33">
        <v>26259</v>
      </c>
      <c r="K46" s="33" t="s">
        <v>322</v>
      </c>
      <c r="L46" s="136"/>
      <c r="M46" s="136" t="s">
        <v>323</v>
      </c>
      <c r="N46" s="33" t="s">
        <v>324</v>
      </c>
      <c r="O46" s="117" t="s">
        <v>207</v>
      </c>
      <c r="P46" s="98">
        <v>0.15409999999999999</v>
      </c>
      <c r="Q46" s="33"/>
    </row>
    <row r="47" spans="1:17" ht="13.5" x14ac:dyDescent="0.35">
      <c r="A47" s="33" t="s">
        <v>357</v>
      </c>
      <c r="B47" s="33" t="s">
        <v>358</v>
      </c>
      <c r="C47" s="138" t="s">
        <v>359</v>
      </c>
      <c r="D47" s="35" t="s">
        <v>171</v>
      </c>
      <c r="E47" s="33" t="s">
        <v>360</v>
      </c>
      <c r="F47" s="135">
        <v>15900000</v>
      </c>
      <c r="G47" s="135"/>
      <c r="H47" s="131"/>
      <c r="I47" s="132">
        <v>14371136.9797669</v>
      </c>
      <c r="J47" s="33">
        <v>26259</v>
      </c>
      <c r="K47" s="33" t="s">
        <v>204</v>
      </c>
      <c r="L47" s="136"/>
      <c r="M47" s="136" t="s">
        <v>205</v>
      </c>
      <c r="N47" s="33" t="s">
        <v>111</v>
      </c>
      <c r="O47" s="117" t="s">
        <v>207</v>
      </c>
      <c r="P47" s="98">
        <v>0.34560000000000002</v>
      </c>
      <c r="Q47" s="33"/>
    </row>
    <row r="48" spans="1:17" ht="13.5" x14ac:dyDescent="0.35">
      <c r="A48" s="33" t="s">
        <v>361</v>
      </c>
      <c r="B48" s="33" t="s">
        <v>362</v>
      </c>
      <c r="C48" s="134" t="s">
        <v>363</v>
      </c>
      <c r="D48" s="35" t="s">
        <v>171</v>
      </c>
      <c r="E48" s="33" t="s">
        <v>364</v>
      </c>
      <c r="F48" s="135">
        <v>26788492.140000001</v>
      </c>
      <c r="G48" s="135"/>
      <c r="H48" s="131"/>
      <c r="I48" s="132">
        <v>24669290.9170013</v>
      </c>
      <c r="J48" s="33">
        <v>26259</v>
      </c>
      <c r="K48" s="33" t="s">
        <v>204</v>
      </c>
      <c r="L48" s="136"/>
      <c r="M48" s="136" t="s">
        <v>205</v>
      </c>
      <c r="N48" s="33" t="s">
        <v>236</v>
      </c>
      <c r="O48" s="117" t="s">
        <v>207</v>
      </c>
      <c r="P48" s="98">
        <v>0.1681</v>
      </c>
      <c r="Q48" s="33"/>
    </row>
    <row r="49" spans="1:17" ht="13.5" x14ac:dyDescent="0.35">
      <c r="A49" s="33" t="s">
        <v>365</v>
      </c>
      <c r="B49" s="58" t="s">
        <v>366</v>
      </c>
      <c r="C49" s="138" t="s">
        <v>367</v>
      </c>
      <c r="D49" s="35" t="s">
        <v>171</v>
      </c>
      <c r="E49" s="33" t="s">
        <v>368</v>
      </c>
      <c r="F49" s="135">
        <v>27790483.600000001</v>
      </c>
      <c r="G49" s="135"/>
      <c r="H49" s="131"/>
      <c r="I49" s="132">
        <v>24182431.8860544</v>
      </c>
      <c r="J49" s="33">
        <v>26259</v>
      </c>
      <c r="K49" s="33" t="s">
        <v>204</v>
      </c>
      <c r="L49" s="136"/>
      <c r="M49" s="136" t="s">
        <v>205</v>
      </c>
      <c r="N49" s="33" t="s">
        <v>369</v>
      </c>
      <c r="O49" s="117" t="s">
        <v>207</v>
      </c>
      <c r="P49" s="98">
        <v>0.21410000000000001</v>
      </c>
      <c r="Q49" s="33"/>
    </row>
    <row r="50" spans="1:17" ht="13.5" x14ac:dyDescent="0.35">
      <c r="A50" s="33" t="s">
        <v>370</v>
      </c>
      <c r="B50" s="33" t="s">
        <v>371</v>
      </c>
      <c r="C50" s="138" t="s">
        <v>367</v>
      </c>
      <c r="D50" s="35" t="s">
        <v>171</v>
      </c>
      <c r="E50" s="33" t="s">
        <v>203</v>
      </c>
      <c r="F50" s="135">
        <v>17000000</v>
      </c>
      <c r="G50" s="135"/>
      <c r="H50" s="131"/>
      <c r="I50" s="132">
        <v>15998398.6464302</v>
      </c>
      <c r="J50" s="33">
        <v>26259</v>
      </c>
      <c r="K50" s="33" t="s">
        <v>204</v>
      </c>
      <c r="L50" s="136"/>
      <c r="M50" s="136" t="s">
        <v>205</v>
      </c>
      <c r="N50" s="33" t="s">
        <v>206</v>
      </c>
      <c r="O50" s="117" t="s">
        <v>207</v>
      </c>
      <c r="P50" s="98">
        <v>0.1211</v>
      </c>
      <c r="Q50" s="33"/>
    </row>
    <row r="51" spans="1:17" ht="13.5" x14ac:dyDescent="0.35">
      <c r="A51" s="33" t="s">
        <v>372</v>
      </c>
      <c r="B51" s="58" t="s">
        <v>373</v>
      </c>
      <c r="C51" s="134" t="s">
        <v>374</v>
      </c>
      <c r="D51" s="35" t="s">
        <v>171</v>
      </c>
      <c r="E51" s="33" t="s">
        <v>211</v>
      </c>
      <c r="F51" s="135">
        <v>58160000</v>
      </c>
      <c r="G51" s="135"/>
      <c r="H51" s="131"/>
      <c r="I51" s="132">
        <v>55351576.339824498</v>
      </c>
      <c r="J51" s="33">
        <v>25786</v>
      </c>
      <c r="K51" s="33" t="s">
        <v>212</v>
      </c>
      <c r="L51" s="136"/>
      <c r="M51" s="136" t="s">
        <v>213</v>
      </c>
      <c r="N51" s="33" t="s">
        <v>214</v>
      </c>
      <c r="O51" s="117" t="s">
        <v>207</v>
      </c>
      <c r="P51" s="98">
        <v>0.35</v>
      </c>
      <c r="Q51" s="33"/>
    </row>
    <row r="52" spans="1:17" ht="13.5" x14ac:dyDescent="0.35">
      <c r="A52" s="33" t="s">
        <v>375</v>
      </c>
      <c r="B52" s="58" t="s">
        <v>376</v>
      </c>
      <c r="C52" s="134" t="s">
        <v>377</v>
      </c>
      <c r="D52" s="35" t="s">
        <v>171</v>
      </c>
      <c r="E52" s="33" t="s">
        <v>351</v>
      </c>
      <c r="F52" s="135">
        <v>54824286.670000002</v>
      </c>
      <c r="G52" s="149">
        <f>24196420.61+27730138.6</f>
        <v>51926559.210000001</v>
      </c>
      <c r="H52" s="139">
        <v>100000</v>
      </c>
      <c r="I52" s="132">
        <v>51926559.210000001</v>
      </c>
      <c r="J52" s="33">
        <v>26259</v>
      </c>
      <c r="K52" s="33" t="s">
        <v>224</v>
      </c>
      <c r="L52" s="136"/>
      <c r="M52" s="136" t="s">
        <v>378</v>
      </c>
      <c r="N52" s="33" t="s">
        <v>379</v>
      </c>
      <c r="O52" s="117" t="s">
        <v>207</v>
      </c>
      <c r="P52" s="98">
        <v>0.22109999999999999</v>
      </c>
      <c r="Q52" s="33"/>
    </row>
    <row r="53" spans="1:17" ht="13.5" x14ac:dyDescent="0.35">
      <c r="A53" s="33" t="s">
        <v>380</v>
      </c>
      <c r="B53" s="33" t="s">
        <v>381</v>
      </c>
      <c r="C53" s="134" t="s">
        <v>382</v>
      </c>
      <c r="D53" s="35" t="s">
        <v>171</v>
      </c>
      <c r="E53" s="33" t="s">
        <v>383</v>
      </c>
      <c r="F53" s="135">
        <v>28299949.32</v>
      </c>
      <c r="G53" s="135"/>
      <c r="H53" s="131"/>
      <c r="I53" s="132">
        <v>26534900.1173715</v>
      </c>
      <c r="J53" s="33">
        <v>26259</v>
      </c>
      <c r="K53" s="33" t="s">
        <v>212</v>
      </c>
      <c r="L53" s="136"/>
      <c r="M53" s="136" t="s">
        <v>213</v>
      </c>
      <c r="N53" s="33" t="s">
        <v>384</v>
      </c>
      <c r="O53" s="117" t="s">
        <v>207</v>
      </c>
      <c r="P53" s="98">
        <v>0.19600000000000001</v>
      </c>
      <c r="Q53" s="33"/>
    </row>
    <row r="54" spans="1:17" ht="13.5" x14ac:dyDescent="0.35">
      <c r="A54" s="33" t="s">
        <v>385</v>
      </c>
      <c r="B54" s="58" t="s">
        <v>386</v>
      </c>
      <c r="C54" s="134" t="s">
        <v>387</v>
      </c>
      <c r="D54" s="35" t="s">
        <v>171</v>
      </c>
      <c r="E54" s="33" t="s">
        <v>388</v>
      </c>
      <c r="F54" s="135">
        <v>5500000</v>
      </c>
      <c r="G54" s="149">
        <v>3000000</v>
      </c>
      <c r="H54" s="139">
        <v>2500000</v>
      </c>
      <c r="I54" s="132">
        <v>3000000</v>
      </c>
      <c r="J54" s="33">
        <v>27219</v>
      </c>
      <c r="K54" s="33" t="s">
        <v>224</v>
      </c>
      <c r="L54" s="136"/>
      <c r="M54" s="136" t="s">
        <v>270</v>
      </c>
      <c r="N54" s="33" t="s">
        <v>389</v>
      </c>
      <c r="O54" s="117" t="s">
        <v>207</v>
      </c>
      <c r="P54" s="98">
        <v>5.28E-2</v>
      </c>
      <c r="Q54" s="33"/>
    </row>
    <row r="55" spans="1:17" ht="13.5" x14ac:dyDescent="0.35">
      <c r="A55" s="33" t="s">
        <v>390</v>
      </c>
      <c r="B55" s="58" t="s">
        <v>391</v>
      </c>
      <c r="C55" s="134" t="s">
        <v>392</v>
      </c>
      <c r="D55" s="35" t="s">
        <v>171</v>
      </c>
      <c r="E55" s="33" t="s">
        <v>328</v>
      </c>
      <c r="F55" s="135">
        <v>19470966</v>
      </c>
      <c r="G55" s="135"/>
      <c r="H55" s="131"/>
      <c r="I55" s="132">
        <v>17767200.781581201</v>
      </c>
      <c r="J55" s="33">
        <v>26259</v>
      </c>
      <c r="K55" s="33" t="s">
        <v>204</v>
      </c>
      <c r="L55" s="136"/>
      <c r="M55" s="136" t="s">
        <v>205</v>
      </c>
      <c r="N55" s="33" t="s">
        <v>310</v>
      </c>
      <c r="O55" s="117" t="s">
        <v>207</v>
      </c>
      <c r="P55" s="98">
        <v>0.1086</v>
      </c>
      <c r="Q55" s="33"/>
    </row>
    <row r="56" spans="1:17" ht="13.5" x14ac:dyDescent="0.35">
      <c r="A56" s="33" t="s">
        <v>393</v>
      </c>
      <c r="B56" s="58" t="s">
        <v>394</v>
      </c>
      <c r="C56" s="134" t="s">
        <v>395</v>
      </c>
      <c r="D56" s="35" t="s">
        <v>171</v>
      </c>
      <c r="E56" s="33" t="s">
        <v>396</v>
      </c>
      <c r="F56" s="135">
        <v>8581747.5600000005</v>
      </c>
      <c r="G56" s="135"/>
      <c r="H56" s="131"/>
      <c r="I56" s="132">
        <v>6912554.0963346697</v>
      </c>
      <c r="J56" s="33">
        <v>26259</v>
      </c>
      <c r="K56" s="33" t="s">
        <v>204</v>
      </c>
      <c r="L56" s="136"/>
      <c r="M56" s="136" t="s">
        <v>205</v>
      </c>
      <c r="N56" s="33" t="s">
        <v>111</v>
      </c>
      <c r="O56" s="117" t="s">
        <v>207</v>
      </c>
      <c r="P56" s="98">
        <v>0.10390000000000001</v>
      </c>
      <c r="Q56" s="33"/>
    </row>
    <row r="57" spans="1:17" ht="13.5" x14ac:dyDescent="0.35">
      <c r="A57" s="33" t="s">
        <v>397</v>
      </c>
      <c r="B57" s="58" t="s">
        <v>398</v>
      </c>
      <c r="C57" s="138" t="s">
        <v>399</v>
      </c>
      <c r="D57" s="35" t="s">
        <v>171</v>
      </c>
      <c r="E57" s="33" t="s">
        <v>260</v>
      </c>
      <c r="F57" s="135">
        <v>144062432.09</v>
      </c>
      <c r="G57" s="135"/>
      <c r="H57" s="131"/>
      <c r="I57" s="132">
        <v>132050114.58463299</v>
      </c>
      <c r="J57" s="33">
        <v>26259</v>
      </c>
      <c r="K57" s="33" t="s">
        <v>204</v>
      </c>
      <c r="L57" s="136"/>
      <c r="M57" s="136" t="s">
        <v>205</v>
      </c>
      <c r="N57" s="33" t="s">
        <v>400</v>
      </c>
      <c r="O57" s="117" t="s">
        <v>207</v>
      </c>
      <c r="P57" s="98">
        <v>0.29320000000000002</v>
      </c>
      <c r="Q57" s="33"/>
    </row>
    <row r="58" spans="1:17" ht="13.5" x14ac:dyDescent="0.35">
      <c r="A58" s="33" t="s">
        <v>401</v>
      </c>
      <c r="B58" s="33" t="s">
        <v>402</v>
      </c>
      <c r="C58" s="134" t="s">
        <v>403</v>
      </c>
      <c r="D58" s="35" t="s">
        <v>171</v>
      </c>
      <c r="E58" s="33" t="s">
        <v>351</v>
      </c>
      <c r="F58" s="135">
        <v>80124990.659999996</v>
      </c>
      <c r="G58" s="149">
        <f>60395261.38+1240047+2000000+6759953+7000000</f>
        <v>77395261.379999995</v>
      </c>
      <c r="H58" s="139">
        <v>0</v>
      </c>
      <c r="I58" s="132">
        <v>76979040.655819505</v>
      </c>
      <c r="J58" s="33">
        <v>26259</v>
      </c>
      <c r="K58" s="33" t="s">
        <v>219</v>
      </c>
      <c r="L58" s="136"/>
      <c r="M58" s="136" t="s">
        <v>205</v>
      </c>
      <c r="N58" s="33" t="s">
        <v>404</v>
      </c>
      <c r="O58" s="117" t="s">
        <v>207</v>
      </c>
      <c r="P58" s="98">
        <v>0.29959999999999998</v>
      </c>
      <c r="Q58" s="33"/>
    </row>
    <row r="59" spans="1:17" ht="13.5" x14ac:dyDescent="0.35">
      <c r="A59" s="33" t="s">
        <v>405</v>
      </c>
      <c r="B59" s="58" t="s">
        <v>406</v>
      </c>
      <c r="C59" s="138" t="s">
        <v>407</v>
      </c>
      <c r="D59" s="35" t="s">
        <v>171</v>
      </c>
      <c r="E59" s="33" t="s">
        <v>235</v>
      </c>
      <c r="F59" s="135">
        <v>4790000</v>
      </c>
      <c r="G59" s="135"/>
      <c r="H59" s="131"/>
      <c r="I59" s="132">
        <v>2924406.6543029901</v>
      </c>
      <c r="J59" s="33">
        <v>26259</v>
      </c>
      <c r="K59" s="33" t="s">
        <v>224</v>
      </c>
      <c r="L59" s="136"/>
      <c r="M59" s="136" t="s">
        <v>225</v>
      </c>
      <c r="N59" s="33" t="s">
        <v>276</v>
      </c>
      <c r="O59" s="117" t="s">
        <v>207</v>
      </c>
      <c r="P59" s="98">
        <v>8.7900000000000006E-2</v>
      </c>
      <c r="Q59" s="33"/>
    </row>
    <row r="60" spans="1:17" ht="13.5" x14ac:dyDescent="0.35">
      <c r="A60" s="33" t="s">
        <v>408</v>
      </c>
      <c r="B60" s="58" t="s">
        <v>409</v>
      </c>
      <c r="C60" s="138" t="s">
        <v>407</v>
      </c>
      <c r="D60" s="35" t="s">
        <v>171</v>
      </c>
      <c r="E60" s="33" t="s">
        <v>410</v>
      </c>
      <c r="F60" s="135">
        <v>2000000</v>
      </c>
      <c r="G60" s="135"/>
      <c r="H60" s="131"/>
      <c r="I60" s="132">
        <v>1147975.75776023</v>
      </c>
      <c r="J60" s="33">
        <v>26259</v>
      </c>
      <c r="K60" s="33" t="s">
        <v>322</v>
      </c>
      <c r="L60" s="136"/>
      <c r="M60" s="136" t="s">
        <v>329</v>
      </c>
      <c r="N60" s="33" t="s">
        <v>411</v>
      </c>
      <c r="O60" s="117" t="s">
        <v>207</v>
      </c>
      <c r="P60" s="98">
        <v>5.9499999999999997E-2</v>
      </c>
      <c r="Q60" s="33"/>
    </row>
    <row r="61" spans="1:17" ht="13.5" x14ac:dyDescent="0.35">
      <c r="A61" s="33" t="s">
        <v>412</v>
      </c>
      <c r="B61" s="58" t="s">
        <v>413</v>
      </c>
      <c r="C61" s="134" t="s">
        <v>414</v>
      </c>
      <c r="D61" s="35" t="s">
        <v>171</v>
      </c>
      <c r="E61" s="33" t="s">
        <v>415</v>
      </c>
      <c r="F61" s="135">
        <v>176000000</v>
      </c>
      <c r="G61" s="135">
        <v>176000000</v>
      </c>
      <c r="H61" s="139">
        <v>0</v>
      </c>
      <c r="I61" s="132">
        <v>171870834.272928</v>
      </c>
      <c r="J61" s="33">
        <v>26729</v>
      </c>
      <c r="K61" s="33" t="s">
        <v>224</v>
      </c>
      <c r="L61" s="136"/>
      <c r="M61" s="136" t="s">
        <v>270</v>
      </c>
      <c r="N61" s="33" t="s">
        <v>416</v>
      </c>
      <c r="O61" s="117" t="s">
        <v>207</v>
      </c>
      <c r="P61" s="98">
        <v>0.1804</v>
      </c>
      <c r="Q61" s="33"/>
    </row>
    <row r="62" spans="1:17" ht="13.5" x14ac:dyDescent="0.35">
      <c r="A62" s="33" t="s">
        <v>417</v>
      </c>
      <c r="B62" s="33" t="s">
        <v>418</v>
      </c>
      <c r="C62" s="134" t="s">
        <v>419</v>
      </c>
      <c r="D62" s="35" t="s">
        <v>171</v>
      </c>
      <c r="E62" s="33" t="s">
        <v>291</v>
      </c>
      <c r="F62" s="135">
        <v>9340000</v>
      </c>
      <c r="G62" s="149"/>
      <c r="H62" s="131"/>
      <c r="I62" s="132">
        <v>7371905.2479849504</v>
      </c>
      <c r="J62" s="33">
        <v>26259</v>
      </c>
      <c r="K62" s="33" t="s">
        <v>224</v>
      </c>
      <c r="L62" s="136"/>
      <c r="M62" s="136" t="s">
        <v>225</v>
      </c>
      <c r="N62" s="33" t="s">
        <v>276</v>
      </c>
      <c r="O62" s="117" t="s">
        <v>207</v>
      </c>
      <c r="P62" s="98">
        <v>0.16650000000000001</v>
      </c>
      <c r="Q62" s="33"/>
    </row>
    <row r="63" spans="1:17" ht="13.5" x14ac:dyDescent="0.35">
      <c r="A63" s="33" t="s">
        <v>420</v>
      </c>
      <c r="B63" s="58" t="s">
        <v>421</v>
      </c>
      <c r="C63" s="134" t="s">
        <v>422</v>
      </c>
      <c r="D63" s="35" t="s">
        <v>171</v>
      </c>
      <c r="E63" s="33" t="s">
        <v>260</v>
      </c>
      <c r="F63" s="135">
        <v>8158199.46</v>
      </c>
      <c r="G63" s="135"/>
      <c r="H63" s="131"/>
      <c r="I63" s="132">
        <v>6956992.5471876198</v>
      </c>
      <c r="J63" s="33">
        <v>26259</v>
      </c>
      <c r="K63" s="33" t="s">
        <v>224</v>
      </c>
      <c r="L63" s="136"/>
      <c r="M63" s="136" t="s">
        <v>225</v>
      </c>
      <c r="N63" s="33" t="s">
        <v>423</v>
      </c>
      <c r="O63" s="117" t="s">
        <v>207</v>
      </c>
      <c r="P63" s="98">
        <v>0.18870000000000001</v>
      </c>
      <c r="Q63" s="33"/>
    </row>
    <row r="64" spans="1:17" ht="13.5" x14ac:dyDescent="0.35">
      <c r="A64" s="33" t="s">
        <v>424</v>
      </c>
      <c r="B64" s="58" t="s">
        <v>425</v>
      </c>
      <c r="C64" s="134" t="s">
        <v>426</v>
      </c>
      <c r="D64" s="35" t="s">
        <v>171</v>
      </c>
      <c r="E64" s="33" t="s">
        <v>368</v>
      </c>
      <c r="F64" s="135">
        <v>10700000</v>
      </c>
      <c r="G64" s="135"/>
      <c r="H64" s="131"/>
      <c r="I64" s="132">
        <v>9792586.1506032497</v>
      </c>
      <c r="J64" s="33">
        <v>26259</v>
      </c>
      <c r="K64" s="33" t="s">
        <v>212</v>
      </c>
      <c r="L64" s="136"/>
      <c r="M64" s="136" t="s">
        <v>213</v>
      </c>
      <c r="N64" s="33" t="s">
        <v>427</v>
      </c>
      <c r="O64" s="117" t="s">
        <v>207</v>
      </c>
      <c r="P64" s="98">
        <v>0.17100000000000001</v>
      </c>
      <c r="Q64" s="33"/>
    </row>
    <row r="65" spans="1:17" ht="13.5" x14ac:dyDescent="0.35">
      <c r="A65" s="33" t="s">
        <v>428</v>
      </c>
      <c r="B65" s="33" t="s">
        <v>429</v>
      </c>
      <c r="C65" s="134" t="s">
        <v>430</v>
      </c>
      <c r="D65" s="35" t="s">
        <v>171</v>
      </c>
      <c r="E65" s="33" t="s">
        <v>431</v>
      </c>
      <c r="F65" s="135">
        <v>12248348</v>
      </c>
      <c r="G65" s="135"/>
      <c r="H65" s="131"/>
      <c r="I65" s="132">
        <v>10595548.081959199</v>
      </c>
      <c r="J65" s="33">
        <v>26259</v>
      </c>
      <c r="K65" s="33" t="s">
        <v>224</v>
      </c>
      <c r="L65" s="136"/>
      <c r="M65" s="136" t="s">
        <v>225</v>
      </c>
      <c r="N65" s="33" t="s">
        <v>432</v>
      </c>
      <c r="O65" s="117" t="s">
        <v>207</v>
      </c>
      <c r="P65" s="98">
        <v>8.5300000000000001E-2</v>
      </c>
      <c r="Q65" s="33"/>
    </row>
    <row r="66" spans="1:17" ht="13.5" x14ac:dyDescent="0.35">
      <c r="A66" s="33" t="s">
        <v>433</v>
      </c>
      <c r="B66" s="33" t="s">
        <v>434</v>
      </c>
      <c r="C66" s="134" t="s">
        <v>435</v>
      </c>
      <c r="D66" s="35" t="s">
        <v>171</v>
      </c>
      <c r="E66" s="33" t="s">
        <v>436</v>
      </c>
      <c r="F66" s="135">
        <v>6287841</v>
      </c>
      <c r="G66" s="135"/>
      <c r="H66" s="131"/>
      <c r="I66" s="132">
        <v>5439355.7409857996</v>
      </c>
      <c r="J66" s="33">
        <v>26259</v>
      </c>
      <c r="K66" s="33" t="s">
        <v>224</v>
      </c>
      <c r="L66" s="136"/>
      <c r="M66" s="136" t="s">
        <v>225</v>
      </c>
      <c r="N66" s="33" t="s">
        <v>276</v>
      </c>
      <c r="O66" s="117" t="s">
        <v>207</v>
      </c>
      <c r="P66" s="98">
        <v>8.3199999999999996E-2</v>
      </c>
      <c r="Q66" s="33"/>
    </row>
    <row r="67" spans="1:17" ht="13.5" x14ac:dyDescent="0.35">
      <c r="A67" s="33" t="s">
        <v>437</v>
      </c>
      <c r="B67" s="58" t="s">
        <v>438</v>
      </c>
      <c r="C67" s="134" t="s">
        <v>439</v>
      </c>
      <c r="D67" s="35" t="s">
        <v>171</v>
      </c>
      <c r="E67" s="33" t="s">
        <v>260</v>
      </c>
      <c r="F67" s="135">
        <v>14939145</v>
      </c>
      <c r="G67" s="135"/>
      <c r="H67" s="131"/>
      <c r="I67" s="132">
        <v>13066315.641953699</v>
      </c>
      <c r="J67" s="33">
        <v>26259</v>
      </c>
      <c r="K67" s="33" t="s">
        <v>204</v>
      </c>
      <c r="L67" s="136"/>
      <c r="M67" s="136" t="s">
        <v>205</v>
      </c>
      <c r="N67" s="33" t="s">
        <v>369</v>
      </c>
      <c r="O67" s="117" t="s">
        <v>207</v>
      </c>
      <c r="P67" s="98">
        <v>0.15740000000000001</v>
      </c>
      <c r="Q67" s="33"/>
    </row>
    <row r="68" spans="1:17" ht="15" customHeight="1" x14ac:dyDescent="0.35">
      <c r="A68" s="39" t="s">
        <v>440</v>
      </c>
      <c r="B68" s="39" t="s">
        <v>441</v>
      </c>
      <c r="C68" s="134" t="s">
        <v>442</v>
      </c>
      <c r="D68" s="35" t="s">
        <v>171</v>
      </c>
      <c r="E68" s="39" t="s">
        <v>253</v>
      </c>
      <c r="F68" s="149">
        <v>23323728.960000001</v>
      </c>
      <c r="G68" s="149">
        <f>19597796.8+2000000</f>
        <v>21597796.800000001</v>
      </c>
      <c r="H68" s="139">
        <v>370000</v>
      </c>
      <c r="I68" s="132">
        <v>21597796.800000001</v>
      </c>
      <c r="J68" s="39">
        <v>27219</v>
      </c>
      <c r="K68" s="33" t="s">
        <v>204</v>
      </c>
      <c r="L68" s="136"/>
      <c r="M68" s="136" t="s">
        <v>205</v>
      </c>
      <c r="N68" s="150">
        <v>49369</v>
      </c>
      <c r="O68" s="117" t="s">
        <v>207</v>
      </c>
      <c r="P68" s="148">
        <v>0.14630000000000001</v>
      </c>
      <c r="Q68" s="33"/>
    </row>
    <row r="69" spans="1:17" ht="13.5" x14ac:dyDescent="0.35">
      <c r="A69" s="33" t="s">
        <v>443</v>
      </c>
      <c r="B69" s="33" t="s">
        <v>444</v>
      </c>
      <c r="C69" s="134" t="s">
        <v>445</v>
      </c>
      <c r="D69" s="35" t="s">
        <v>171</v>
      </c>
      <c r="E69" s="33" t="s">
        <v>203</v>
      </c>
      <c r="F69" s="135">
        <v>21046737.350000001</v>
      </c>
      <c r="G69" s="135"/>
      <c r="H69" s="131"/>
      <c r="I69" s="132">
        <v>19140406.957665998</v>
      </c>
      <c r="J69" s="33">
        <v>26259</v>
      </c>
      <c r="K69" s="33" t="s">
        <v>204</v>
      </c>
      <c r="L69" s="136"/>
      <c r="M69" s="136" t="s">
        <v>205</v>
      </c>
      <c r="N69" s="33" t="s">
        <v>206</v>
      </c>
      <c r="O69" s="117" t="s">
        <v>207</v>
      </c>
      <c r="P69" s="98">
        <v>0.13400000000000001</v>
      </c>
      <c r="Q69" s="33"/>
    </row>
    <row r="70" spans="1:17" ht="13.5" x14ac:dyDescent="0.35">
      <c r="A70" s="33" t="s">
        <v>446</v>
      </c>
      <c r="B70" s="58" t="s">
        <v>447</v>
      </c>
      <c r="C70" s="138" t="s">
        <v>448</v>
      </c>
      <c r="D70" s="35" t="s">
        <v>171</v>
      </c>
      <c r="E70" s="33" t="s">
        <v>235</v>
      </c>
      <c r="F70" s="135">
        <v>21052631.739999998</v>
      </c>
      <c r="G70" s="135"/>
      <c r="H70" s="131"/>
      <c r="I70" s="132">
        <v>14558401.253936</v>
      </c>
      <c r="J70" s="33">
        <v>26259</v>
      </c>
      <c r="K70" s="33" t="s">
        <v>224</v>
      </c>
      <c r="L70" s="136"/>
      <c r="M70" s="136" t="s">
        <v>225</v>
      </c>
      <c r="N70" s="33" t="s">
        <v>276</v>
      </c>
      <c r="O70" s="117" t="s">
        <v>207</v>
      </c>
      <c r="P70" s="98">
        <v>0.18210000000000001</v>
      </c>
      <c r="Q70" s="33"/>
    </row>
    <row r="71" spans="1:17" ht="13.5" x14ac:dyDescent="0.35">
      <c r="A71" s="39" t="s">
        <v>449</v>
      </c>
      <c r="B71" s="78" t="s">
        <v>450</v>
      </c>
      <c r="C71" s="134" t="s">
        <v>451</v>
      </c>
      <c r="D71" s="35" t="s">
        <v>171</v>
      </c>
      <c r="E71" s="39" t="s">
        <v>230</v>
      </c>
      <c r="F71" s="149">
        <v>300000000</v>
      </c>
      <c r="G71" s="135">
        <f>5606039.47+14493869.04+12035115.36</f>
        <v>32135023.869999997</v>
      </c>
      <c r="H71" s="131">
        <f>F71-G71</f>
        <v>267864976.13</v>
      </c>
      <c r="I71" s="132">
        <v>32135023.8699999</v>
      </c>
      <c r="J71" s="39">
        <v>27219</v>
      </c>
      <c r="K71" s="33" t="s">
        <v>204</v>
      </c>
      <c r="L71" s="136"/>
      <c r="M71" s="151" t="s">
        <v>452</v>
      </c>
      <c r="N71" s="39" t="s">
        <v>453</v>
      </c>
      <c r="O71" s="117" t="s">
        <v>207</v>
      </c>
      <c r="P71" s="148">
        <v>4.3099999999999999E-2</v>
      </c>
      <c r="Q71" s="33"/>
    </row>
    <row r="72" spans="1:17" ht="13.5" x14ac:dyDescent="0.35">
      <c r="A72" s="33" t="s">
        <v>454</v>
      </c>
      <c r="B72" s="33" t="s">
        <v>455</v>
      </c>
      <c r="C72" s="138" t="s">
        <v>456</v>
      </c>
      <c r="D72" s="35" t="s">
        <v>171</v>
      </c>
      <c r="E72" s="33" t="s">
        <v>431</v>
      </c>
      <c r="F72" s="135">
        <v>6000000</v>
      </c>
      <c r="G72" s="135"/>
      <c r="H72" s="131"/>
      <c r="I72" s="132">
        <v>5190356.1702135298</v>
      </c>
      <c r="J72" s="33">
        <v>26259</v>
      </c>
      <c r="K72" s="33" t="s">
        <v>224</v>
      </c>
      <c r="L72" s="136"/>
      <c r="M72" s="136" t="s">
        <v>225</v>
      </c>
      <c r="N72" s="33" t="s">
        <v>432</v>
      </c>
      <c r="O72" s="117" t="s">
        <v>207</v>
      </c>
      <c r="P72" s="98">
        <v>9.4200000000000006E-2</v>
      </c>
      <c r="Q72" s="33"/>
    </row>
    <row r="73" spans="1:17" ht="13.5" x14ac:dyDescent="0.35">
      <c r="A73" s="33" t="s">
        <v>457</v>
      </c>
      <c r="B73" s="33" t="s">
        <v>458</v>
      </c>
      <c r="C73" s="138" t="s">
        <v>459</v>
      </c>
      <c r="D73" s="35" t="s">
        <v>171</v>
      </c>
      <c r="E73" s="33" t="s">
        <v>211</v>
      </c>
      <c r="F73" s="135">
        <v>107299999.5</v>
      </c>
      <c r="G73" s="135"/>
      <c r="H73" s="131"/>
      <c r="I73" s="132">
        <v>103115751.60232501</v>
      </c>
      <c r="J73" s="33">
        <v>25786</v>
      </c>
      <c r="K73" s="39" t="s">
        <v>460</v>
      </c>
      <c r="L73" s="136"/>
      <c r="M73" s="136" t="s">
        <v>213</v>
      </c>
      <c r="N73" s="33" t="s">
        <v>214</v>
      </c>
      <c r="O73" s="117" t="s">
        <v>207</v>
      </c>
      <c r="P73" s="98">
        <v>0.35</v>
      </c>
      <c r="Q73" s="33"/>
    </row>
    <row r="74" spans="1:17" ht="13.5" x14ac:dyDescent="0.35">
      <c r="A74" s="39" t="s">
        <v>461</v>
      </c>
      <c r="B74" s="33" t="s">
        <v>462</v>
      </c>
      <c r="C74" s="138" t="s">
        <v>459</v>
      </c>
      <c r="D74" s="35" t="s">
        <v>171</v>
      </c>
      <c r="E74" s="39" t="s">
        <v>463</v>
      </c>
      <c r="F74" s="149">
        <v>49324768.020000003</v>
      </c>
      <c r="G74" s="149">
        <v>18285714.289999999</v>
      </c>
      <c r="H74" s="131">
        <f>F74-G74</f>
        <v>31039053.730000004</v>
      </c>
      <c r="I74" s="132">
        <v>18285714.289999999</v>
      </c>
      <c r="J74" s="39">
        <v>27219</v>
      </c>
      <c r="K74" s="33" t="s">
        <v>212</v>
      </c>
      <c r="L74" s="136"/>
      <c r="M74" s="136" t="s">
        <v>213</v>
      </c>
      <c r="N74" s="39" t="s">
        <v>464</v>
      </c>
      <c r="O74" s="117" t="s">
        <v>207</v>
      </c>
      <c r="P74" s="148">
        <v>9.2999999999999999E-2</v>
      </c>
      <c r="Q74" s="33"/>
    </row>
    <row r="75" spans="1:17" ht="13.5" x14ac:dyDescent="0.35">
      <c r="A75" s="152"/>
      <c r="B75" s="152"/>
      <c r="C75" s="152"/>
      <c r="D75" s="152"/>
      <c r="E75" s="152"/>
      <c r="F75" s="152"/>
      <c r="G75" s="152"/>
      <c r="H75" s="152"/>
      <c r="I75" s="152"/>
      <c r="J75" s="152"/>
      <c r="K75" s="152"/>
      <c r="L75" s="152"/>
      <c r="M75" s="152"/>
      <c r="N75" s="152"/>
      <c r="O75" s="153"/>
      <c r="P75" s="152"/>
      <c r="Q75" s="152"/>
    </row>
    <row r="76" spans="1:17" ht="14.25" x14ac:dyDescent="0.45">
      <c r="A76" s="107" t="s">
        <v>147</v>
      </c>
      <c r="B76" s="74"/>
      <c r="C76" s="74"/>
      <c r="D76" s="74"/>
      <c r="E76" s="74"/>
      <c r="F76" s="74"/>
      <c r="G76" s="74"/>
      <c r="H76" s="74"/>
      <c r="I76" s="74"/>
      <c r="J76" s="74"/>
      <c r="K76" s="74"/>
      <c r="L76" s="74"/>
      <c r="M76" s="74"/>
      <c r="N76" s="74"/>
      <c r="O76" s="74"/>
      <c r="P76" s="74"/>
      <c r="Q76" s="74"/>
    </row>
    <row r="77" spans="1:17" ht="14.25" x14ac:dyDescent="0.45">
      <c r="A77" s="107" t="s">
        <v>465</v>
      </c>
      <c r="B77" s="74"/>
      <c r="C77" s="74"/>
      <c r="D77" s="74"/>
      <c r="E77" s="74"/>
      <c r="F77" s="74"/>
      <c r="G77" s="74"/>
      <c r="H77" s="74"/>
      <c r="I77" s="74"/>
      <c r="J77" s="74"/>
      <c r="K77" s="74"/>
      <c r="L77" s="74"/>
      <c r="M77" s="74"/>
      <c r="N77" s="74"/>
      <c r="O77" s="74"/>
      <c r="P77" s="74"/>
      <c r="Q77" s="74"/>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101"/>
  <sheetViews>
    <sheetView workbookViewId="0">
      <pane ySplit="1" topLeftCell="A2" activePane="bottomLeft" state="frozen"/>
      <selection pane="bottomLeft" activeCell="I25" sqref="I25"/>
    </sheetView>
  </sheetViews>
  <sheetFormatPr baseColWidth="10" defaultColWidth="12.625" defaultRowHeight="15" customHeight="1" x14ac:dyDescent="0.35"/>
  <cols>
    <col min="3" max="3" width="26.375" customWidth="1"/>
    <col min="4" max="4" width="26.125" customWidth="1"/>
    <col min="5" max="5" width="17" customWidth="1"/>
    <col min="6" max="6" width="13.9375" bestFit="1" customWidth="1"/>
    <col min="7" max="7" width="12.6875" bestFit="1" customWidth="1"/>
    <col min="9" max="9" width="17.25" customWidth="1"/>
    <col min="11" max="11" width="16.625" customWidth="1"/>
    <col min="13" max="13" width="13.25" customWidth="1"/>
    <col min="14" max="14" width="10.875" customWidth="1"/>
    <col min="15" max="15" width="9" customWidth="1"/>
    <col min="16" max="16" width="12.5" customWidth="1"/>
  </cols>
  <sheetData>
    <row r="1" spans="1:17" ht="52.5" x14ac:dyDescent="0.35">
      <c r="A1" s="6" t="s">
        <v>5</v>
      </c>
      <c r="B1" s="6" t="s">
        <v>6</v>
      </c>
      <c r="C1" s="154" t="s">
        <v>466</v>
      </c>
      <c r="D1" s="6" t="s">
        <v>7</v>
      </c>
      <c r="E1" s="6" t="s">
        <v>9</v>
      </c>
      <c r="F1" s="28" t="s">
        <v>10</v>
      </c>
      <c r="G1" s="28" t="s">
        <v>11</v>
      </c>
      <c r="H1" s="28" t="s">
        <v>12</v>
      </c>
      <c r="I1" s="7" t="str">
        <f>"Monto Total Amortizable "&amp;""&amp; TEXT(Totales!$A$2,"dd mmmm e")</f>
        <v>Monto Total Amortizable 31 julio 2020</v>
      </c>
      <c r="J1" s="6" t="s">
        <v>467</v>
      </c>
      <c r="K1" s="6" t="s">
        <v>14</v>
      </c>
      <c r="L1" s="28" t="s">
        <v>15</v>
      </c>
      <c r="M1" s="6" t="s">
        <v>16</v>
      </c>
      <c r="N1" s="28" t="s">
        <v>17</v>
      </c>
      <c r="O1" s="28" t="s">
        <v>18</v>
      </c>
      <c r="P1" s="7" t="s">
        <v>150</v>
      </c>
      <c r="Q1" s="155"/>
    </row>
    <row r="2" spans="1:17" ht="17.649999999999999" x14ac:dyDescent="0.35">
      <c r="A2" s="156" t="s">
        <v>468</v>
      </c>
      <c r="B2" s="157"/>
      <c r="C2" s="157"/>
      <c r="D2" s="157"/>
      <c r="E2" s="157"/>
      <c r="F2" s="157"/>
      <c r="G2" s="157"/>
      <c r="H2" s="157"/>
      <c r="I2" s="157"/>
      <c r="J2" s="157"/>
      <c r="K2" s="157"/>
      <c r="L2" s="157"/>
      <c r="M2" s="157"/>
      <c r="N2" s="157"/>
      <c r="O2" s="157"/>
      <c r="P2" s="109"/>
      <c r="Q2" s="158"/>
    </row>
    <row r="3" spans="1:17" ht="13.5" x14ac:dyDescent="0.35">
      <c r="A3" s="86" t="s">
        <v>469</v>
      </c>
      <c r="B3" s="86" t="s">
        <v>470</v>
      </c>
      <c r="C3" s="130" t="s">
        <v>210</v>
      </c>
      <c r="D3" s="130" t="s">
        <v>471</v>
      </c>
      <c r="E3" s="86" t="s">
        <v>472</v>
      </c>
      <c r="F3" s="89">
        <v>30500000</v>
      </c>
      <c r="G3" s="89"/>
      <c r="H3" s="89"/>
      <c r="I3" s="90">
        <v>24240580.280000001</v>
      </c>
      <c r="J3" s="92" t="s">
        <v>473</v>
      </c>
      <c r="K3" s="159" t="s">
        <v>474</v>
      </c>
      <c r="L3" s="92"/>
      <c r="M3" s="92">
        <v>240</v>
      </c>
      <c r="N3" s="86" t="s">
        <v>400</v>
      </c>
      <c r="O3" s="160" t="s">
        <v>34</v>
      </c>
      <c r="P3" s="161">
        <v>0.5</v>
      </c>
      <c r="Q3" s="162"/>
    </row>
    <row r="4" spans="1:17" ht="13.5" x14ac:dyDescent="0.35">
      <c r="A4" s="163" t="s">
        <v>475</v>
      </c>
      <c r="B4" s="163" t="s">
        <v>476</v>
      </c>
      <c r="C4" s="164" t="s">
        <v>477</v>
      </c>
      <c r="D4" s="165" t="s">
        <v>471</v>
      </c>
      <c r="E4" s="163" t="s">
        <v>478</v>
      </c>
      <c r="F4" s="166">
        <v>158000000</v>
      </c>
      <c r="G4" s="89"/>
      <c r="H4" s="166"/>
      <c r="I4" s="90">
        <v>57538223</v>
      </c>
      <c r="J4" s="167" t="s">
        <v>479</v>
      </c>
      <c r="K4" s="159" t="s">
        <v>480</v>
      </c>
      <c r="L4" s="167"/>
      <c r="M4" s="167">
        <v>120</v>
      </c>
      <c r="N4" s="163" t="s">
        <v>481</v>
      </c>
      <c r="O4" s="168" t="s">
        <v>34</v>
      </c>
      <c r="P4" s="169">
        <v>0.4</v>
      </c>
      <c r="Q4" s="162"/>
    </row>
    <row r="5" spans="1:17" ht="13.5" x14ac:dyDescent="0.35">
      <c r="A5" s="163" t="s">
        <v>482</v>
      </c>
      <c r="B5" s="163" t="s">
        <v>483</v>
      </c>
      <c r="C5" s="164" t="s">
        <v>484</v>
      </c>
      <c r="D5" s="164" t="s">
        <v>485</v>
      </c>
      <c r="E5" s="163" t="s">
        <v>486</v>
      </c>
      <c r="F5" s="166">
        <v>1580701760</v>
      </c>
      <c r="G5" s="89"/>
      <c r="H5" s="166"/>
      <c r="I5" s="90">
        <v>990830706.29853594</v>
      </c>
      <c r="J5" s="170" t="s">
        <v>487</v>
      </c>
      <c r="K5" s="171" t="s">
        <v>488</v>
      </c>
      <c r="L5" s="167"/>
      <c r="M5" s="167">
        <v>212</v>
      </c>
      <c r="N5" s="163" t="s">
        <v>489</v>
      </c>
      <c r="O5" s="168" t="s">
        <v>34</v>
      </c>
      <c r="P5" s="169">
        <v>0.2</v>
      </c>
      <c r="Q5" s="162"/>
    </row>
    <row r="6" spans="1:17" ht="13.5" x14ac:dyDescent="0.35">
      <c r="A6" s="163" t="s">
        <v>490</v>
      </c>
      <c r="B6" s="163" t="s">
        <v>491</v>
      </c>
      <c r="C6" s="164" t="s">
        <v>484</v>
      </c>
      <c r="D6" s="165" t="s">
        <v>492</v>
      </c>
      <c r="E6" s="163" t="s">
        <v>493</v>
      </c>
      <c r="F6" s="166">
        <v>1100000000</v>
      </c>
      <c r="G6" s="89"/>
      <c r="H6" s="166"/>
      <c r="I6" s="90">
        <v>641666753.299999</v>
      </c>
      <c r="J6" s="167" t="s">
        <v>494</v>
      </c>
      <c r="K6" s="171" t="s">
        <v>495</v>
      </c>
      <c r="L6" s="167"/>
      <c r="M6" s="167">
        <v>240</v>
      </c>
      <c r="N6" s="163" t="s">
        <v>496</v>
      </c>
      <c r="O6" s="168" t="s">
        <v>34</v>
      </c>
      <c r="P6" s="169">
        <v>0.16</v>
      </c>
      <c r="Q6" s="162"/>
    </row>
    <row r="7" spans="1:17" ht="13.5" x14ac:dyDescent="0.35">
      <c r="A7" s="163" t="s">
        <v>497</v>
      </c>
      <c r="B7" s="163" t="s">
        <v>498</v>
      </c>
      <c r="C7" s="164" t="s">
        <v>499</v>
      </c>
      <c r="D7" s="164" t="s">
        <v>500</v>
      </c>
      <c r="E7" s="163" t="s">
        <v>501</v>
      </c>
      <c r="F7" s="166">
        <v>8500000</v>
      </c>
      <c r="G7" s="166"/>
      <c r="H7" s="166"/>
      <c r="I7" s="90">
        <v>2585000</v>
      </c>
      <c r="J7" s="170" t="s">
        <v>502</v>
      </c>
      <c r="K7" s="159" t="s">
        <v>474</v>
      </c>
      <c r="L7" s="167"/>
      <c r="M7" s="167">
        <v>120</v>
      </c>
      <c r="N7" s="163" t="s">
        <v>503</v>
      </c>
      <c r="O7" s="168" t="s">
        <v>34</v>
      </c>
      <c r="P7" s="169">
        <v>0.25</v>
      </c>
      <c r="Q7" s="162"/>
    </row>
    <row r="8" spans="1:17" ht="13.5" x14ac:dyDescent="0.35">
      <c r="A8" s="163" t="s">
        <v>504</v>
      </c>
      <c r="B8" s="163" t="s">
        <v>505</v>
      </c>
      <c r="C8" s="164" t="s">
        <v>506</v>
      </c>
      <c r="D8" s="165" t="s">
        <v>507</v>
      </c>
      <c r="E8" s="163" t="s">
        <v>508</v>
      </c>
      <c r="F8" s="166">
        <v>32000000</v>
      </c>
      <c r="G8" s="166"/>
      <c r="H8" s="166"/>
      <c r="I8" s="90">
        <v>6133318</v>
      </c>
      <c r="J8" s="167" t="s">
        <v>509</v>
      </c>
      <c r="K8" s="159" t="s">
        <v>510</v>
      </c>
      <c r="L8" s="167"/>
      <c r="M8" s="167">
        <v>120</v>
      </c>
      <c r="N8" s="163" t="s">
        <v>353</v>
      </c>
      <c r="O8" s="168" t="s">
        <v>34</v>
      </c>
      <c r="P8" s="169">
        <v>0.5</v>
      </c>
      <c r="Q8" s="162"/>
    </row>
    <row r="9" spans="1:17" ht="13.5" x14ac:dyDescent="0.35">
      <c r="A9" s="163" t="s">
        <v>511</v>
      </c>
      <c r="B9" s="163" t="s">
        <v>512</v>
      </c>
      <c r="C9" s="164" t="s">
        <v>513</v>
      </c>
      <c r="D9" s="164" t="s">
        <v>514</v>
      </c>
      <c r="E9" s="163" t="s">
        <v>515</v>
      </c>
      <c r="F9" s="166">
        <v>953127062.03999996</v>
      </c>
      <c r="G9" s="166"/>
      <c r="H9" s="166"/>
      <c r="I9" s="90">
        <v>764306188.03999996</v>
      </c>
      <c r="J9" s="170" t="s">
        <v>516</v>
      </c>
      <c r="K9" s="159" t="s">
        <v>517</v>
      </c>
      <c r="L9" s="167"/>
      <c r="M9" s="167">
        <v>205</v>
      </c>
      <c r="N9" s="163" t="s">
        <v>518</v>
      </c>
      <c r="O9" s="168" t="s">
        <v>34</v>
      </c>
      <c r="P9" s="169">
        <v>0.9</v>
      </c>
      <c r="Q9" s="162"/>
    </row>
    <row r="10" spans="1:17" ht="13.5" x14ac:dyDescent="0.35">
      <c r="A10" s="163" t="s">
        <v>519</v>
      </c>
      <c r="B10" s="163" t="s">
        <v>520</v>
      </c>
      <c r="C10" s="164" t="s">
        <v>451</v>
      </c>
      <c r="D10" s="165" t="s">
        <v>492</v>
      </c>
      <c r="E10" s="163" t="s">
        <v>521</v>
      </c>
      <c r="F10" s="166">
        <v>1237000000</v>
      </c>
      <c r="G10" s="166"/>
      <c r="H10" s="166"/>
      <c r="I10" s="90">
        <v>921290662.07999897</v>
      </c>
      <c r="J10" s="167" t="s">
        <v>522</v>
      </c>
      <c r="K10" s="171" t="s">
        <v>523</v>
      </c>
      <c r="L10" s="167"/>
      <c r="M10" s="167">
        <v>180</v>
      </c>
      <c r="N10" s="163" t="s">
        <v>524</v>
      </c>
      <c r="O10" s="168" t="s">
        <v>34</v>
      </c>
      <c r="P10" s="169">
        <v>0.28000000000000003</v>
      </c>
      <c r="Q10" s="162"/>
    </row>
    <row r="11" spans="1:17" ht="13.5" x14ac:dyDescent="0.35">
      <c r="A11" s="163" t="s">
        <v>525</v>
      </c>
      <c r="B11" s="163" t="s">
        <v>526</v>
      </c>
      <c r="C11" s="164" t="s">
        <v>527</v>
      </c>
      <c r="D11" s="165" t="s">
        <v>171</v>
      </c>
      <c r="E11" s="163" t="s">
        <v>528</v>
      </c>
      <c r="F11" s="166">
        <v>5700000</v>
      </c>
      <c r="G11" s="166"/>
      <c r="H11" s="166"/>
      <c r="I11" s="172">
        <v>2143589.6499999799</v>
      </c>
      <c r="J11" s="167" t="s">
        <v>529</v>
      </c>
      <c r="K11" s="159" t="s">
        <v>530</v>
      </c>
      <c r="L11" s="167"/>
      <c r="M11" s="167">
        <v>120</v>
      </c>
      <c r="N11" s="163" t="s">
        <v>531</v>
      </c>
      <c r="O11" s="168" t="s">
        <v>34</v>
      </c>
      <c r="P11" s="169">
        <v>0.16</v>
      </c>
      <c r="Q11" s="162"/>
    </row>
    <row r="12" spans="1:17" ht="13.5" x14ac:dyDescent="0.35">
      <c r="A12" s="163" t="s">
        <v>532</v>
      </c>
      <c r="B12" s="163" t="s">
        <v>533</v>
      </c>
      <c r="C12" s="165" t="s">
        <v>534</v>
      </c>
      <c r="D12" s="164" t="s">
        <v>171</v>
      </c>
      <c r="E12" s="163" t="s">
        <v>535</v>
      </c>
      <c r="F12" s="166">
        <v>20000000</v>
      </c>
      <c r="G12" s="166"/>
      <c r="H12" s="166"/>
      <c r="I12" s="172">
        <v>9401709.4599999692</v>
      </c>
      <c r="J12" s="170" t="s">
        <v>536</v>
      </c>
      <c r="K12" s="159" t="s">
        <v>537</v>
      </c>
      <c r="L12" s="167"/>
      <c r="M12" s="167">
        <v>120</v>
      </c>
      <c r="N12" s="163" t="s">
        <v>538</v>
      </c>
      <c r="O12" s="168" t="s">
        <v>34</v>
      </c>
      <c r="P12" s="169">
        <v>0.157</v>
      </c>
      <c r="Q12" s="162"/>
    </row>
    <row r="13" spans="1:17" ht="13.5" x14ac:dyDescent="0.35">
      <c r="A13" s="173" t="s">
        <v>539</v>
      </c>
      <c r="B13" s="163" t="s">
        <v>540</v>
      </c>
      <c r="C13" s="164" t="s">
        <v>541</v>
      </c>
      <c r="D13" s="165" t="s">
        <v>171</v>
      </c>
      <c r="E13" s="163" t="s">
        <v>542</v>
      </c>
      <c r="F13" s="166">
        <v>5000000</v>
      </c>
      <c r="G13" s="166"/>
      <c r="H13" s="166"/>
      <c r="I13" s="172">
        <v>999999.68000000599</v>
      </c>
      <c r="J13" s="167" t="s">
        <v>543</v>
      </c>
      <c r="K13" s="159" t="s">
        <v>544</v>
      </c>
      <c r="L13" s="167"/>
      <c r="M13" s="167">
        <v>120</v>
      </c>
      <c r="N13" s="163" t="s">
        <v>545</v>
      </c>
      <c r="O13" s="168" t="s">
        <v>34</v>
      </c>
      <c r="P13" s="169" t="s">
        <v>546</v>
      </c>
      <c r="Q13" s="162"/>
    </row>
    <row r="14" spans="1:17" ht="13.5" x14ac:dyDescent="0.35">
      <c r="A14" s="163" t="s">
        <v>547</v>
      </c>
      <c r="B14" s="163" t="s">
        <v>548</v>
      </c>
      <c r="C14" s="164" t="s">
        <v>549</v>
      </c>
      <c r="D14" s="164" t="s">
        <v>171</v>
      </c>
      <c r="E14" s="163" t="s">
        <v>550</v>
      </c>
      <c r="F14" s="166">
        <v>7000000</v>
      </c>
      <c r="G14" s="166"/>
      <c r="H14" s="166"/>
      <c r="I14" s="172">
        <v>859649.000000017</v>
      </c>
      <c r="J14" s="170" t="s">
        <v>551</v>
      </c>
      <c r="K14" s="159" t="s">
        <v>552</v>
      </c>
      <c r="L14" s="167"/>
      <c r="M14" s="167">
        <v>120</v>
      </c>
      <c r="N14" s="163" t="s">
        <v>197</v>
      </c>
      <c r="O14" s="168" t="s">
        <v>34</v>
      </c>
      <c r="P14" s="169" t="s">
        <v>553</v>
      </c>
      <c r="Q14" s="162"/>
    </row>
    <row r="15" spans="1:17" ht="13.5" x14ac:dyDescent="0.35">
      <c r="A15" s="163" t="s">
        <v>554</v>
      </c>
      <c r="B15" s="163" t="s">
        <v>555</v>
      </c>
      <c r="C15" s="164" t="s">
        <v>549</v>
      </c>
      <c r="D15" s="165" t="s">
        <v>171</v>
      </c>
      <c r="E15" s="163" t="s">
        <v>556</v>
      </c>
      <c r="F15" s="166">
        <v>7500000</v>
      </c>
      <c r="G15" s="166"/>
      <c r="H15" s="166"/>
      <c r="I15" s="172">
        <v>3541666.35</v>
      </c>
      <c r="J15" s="167" t="s">
        <v>557</v>
      </c>
      <c r="K15" s="159" t="s">
        <v>558</v>
      </c>
      <c r="L15" s="167"/>
      <c r="M15" s="167">
        <v>180</v>
      </c>
      <c r="N15" s="163" t="s">
        <v>559</v>
      </c>
      <c r="O15" s="168" t="s">
        <v>34</v>
      </c>
      <c r="P15" s="169" t="s">
        <v>546</v>
      </c>
      <c r="Q15" s="162"/>
    </row>
    <row r="16" spans="1:17" ht="13.5" x14ac:dyDescent="0.35">
      <c r="A16" s="163" t="s">
        <v>560</v>
      </c>
      <c r="B16" s="163" t="s">
        <v>561</v>
      </c>
      <c r="C16" s="164" t="s">
        <v>562</v>
      </c>
      <c r="D16" s="165" t="s">
        <v>171</v>
      </c>
      <c r="E16" s="163" t="s">
        <v>563</v>
      </c>
      <c r="F16" s="166">
        <v>25000000</v>
      </c>
      <c r="G16" s="166"/>
      <c r="H16" s="166"/>
      <c r="I16" s="172">
        <v>15413609.999999899</v>
      </c>
      <c r="J16" s="167" t="s">
        <v>564</v>
      </c>
      <c r="K16" s="159" t="s">
        <v>565</v>
      </c>
      <c r="L16" s="167"/>
      <c r="M16" s="167">
        <v>180</v>
      </c>
      <c r="N16" s="163" t="s">
        <v>566</v>
      </c>
      <c r="O16" s="168" t="s">
        <v>34</v>
      </c>
      <c r="P16" s="169">
        <v>0.77400000000000002</v>
      </c>
      <c r="Q16" s="162"/>
    </row>
    <row r="17" spans="1:17" ht="13.5" x14ac:dyDescent="0.35">
      <c r="A17" s="163" t="s">
        <v>567</v>
      </c>
      <c r="B17" s="163" t="s">
        <v>568</v>
      </c>
      <c r="C17" s="164" t="s">
        <v>477</v>
      </c>
      <c r="D17" s="164" t="s">
        <v>171</v>
      </c>
      <c r="E17" s="163" t="s">
        <v>569</v>
      </c>
      <c r="F17" s="166">
        <v>60000000</v>
      </c>
      <c r="G17" s="166"/>
      <c r="H17" s="166"/>
      <c r="I17" s="172">
        <v>42784809.919999801</v>
      </c>
      <c r="J17" s="170" t="s">
        <v>570</v>
      </c>
      <c r="K17" s="171" t="s">
        <v>571</v>
      </c>
      <c r="L17" s="167"/>
      <c r="M17" s="167">
        <v>240</v>
      </c>
      <c r="N17" s="163" t="s">
        <v>220</v>
      </c>
      <c r="O17" s="168" t="s">
        <v>34</v>
      </c>
      <c r="P17" s="169">
        <v>0.35199999999999998</v>
      </c>
      <c r="Q17" s="162"/>
    </row>
    <row r="18" spans="1:17" ht="13.5" x14ac:dyDescent="0.35">
      <c r="A18" s="163" t="s">
        <v>572</v>
      </c>
      <c r="B18" s="163" t="s">
        <v>573</v>
      </c>
      <c r="C18" s="164" t="s">
        <v>574</v>
      </c>
      <c r="D18" s="165" t="s">
        <v>171</v>
      </c>
      <c r="E18" s="163" t="s">
        <v>575</v>
      </c>
      <c r="F18" s="166">
        <v>17000000</v>
      </c>
      <c r="G18" s="166"/>
      <c r="H18" s="166"/>
      <c r="I18" s="172">
        <v>7871887.8200000403</v>
      </c>
      <c r="J18" s="167" t="s">
        <v>576</v>
      </c>
      <c r="K18" s="159" t="s">
        <v>577</v>
      </c>
      <c r="L18" s="167"/>
      <c r="M18" s="167">
        <v>120</v>
      </c>
      <c r="N18" s="163" t="s">
        <v>578</v>
      </c>
      <c r="O18" s="168" t="s">
        <v>34</v>
      </c>
      <c r="P18" s="169">
        <v>0.39300000000000002</v>
      </c>
      <c r="Q18" s="162"/>
    </row>
    <row r="19" spans="1:17" ht="13.5" x14ac:dyDescent="0.35">
      <c r="A19" s="163" t="s">
        <v>579</v>
      </c>
      <c r="B19" s="163" t="s">
        <v>580</v>
      </c>
      <c r="C19" s="164" t="s">
        <v>581</v>
      </c>
      <c r="D19" s="164" t="s">
        <v>171</v>
      </c>
      <c r="E19" s="163" t="s">
        <v>582</v>
      </c>
      <c r="F19" s="166">
        <v>5400000</v>
      </c>
      <c r="G19" s="166"/>
      <c r="H19" s="166"/>
      <c r="I19" s="172">
        <v>1680847.4299999899</v>
      </c>
      <c r="J19" s="170" t="s">
        <v>583</v>
      </c>
      <c r="K19" s="159" t="s">
        <v>584</v>
      </c>
      <c r="L19" s="167"/>
      <c r="M19" s="167">
        <v>120</v>
      </c>
      <c r="N19" s="163" t="s">
        <v>585</v>
      </c>
      <c r="O19" s="168" t="s">
        <v>34</v>
      </c>
      <c r="P19" s="169">
        <v>0.14899999999999999</v>
      </c>
      <c r="Q19" s="162"/>
    </row>
    <row r="20" spans="1:17" ht="13.5" x14ac:dyDescent="0.35">
      <c r="A20" s="163" t="s">
        <v>586</v>
      </c>
      <c r="B20" s="163" t="s">
        <v>587</v>
      </c>
      <c r="C20" s="164" t="s">
        <v>588</v>
      </c>
      <c r="D20" s="165" t="s">
        <v>171</v>
      </c>
      <c r="E20" s="163" t="s">
        <v>589</v>
      </c>
      <c r="F20" s="166">
        <v>10000000</v>
      </c>
      <c r="G20" s="166"/>
      <c r="H20" s="166"/>
      <c r="I20" s="172">
        <v>3504273.1600000099</v>
      </c>
      <c r="J20" s="167" t="s">
        <v>590</v>
      </c>
      <c r="K20" s="159" t="s">
        <v>577</v>
      </c>
      <c r="L20" s="167"/>
      <c r="M20" s="167">
        <v>120</v>
      </c>
      <c r="N20" s="163" t="s">
        <v>591</v>
      </c>
      <c r="O20" s="168" t="s">
        <v>34</v>
      </c>
      <c r="P20" s="169">
        <v>0.46700000000000003</v>
      </c>
      <c r="Q20" s="162"/>
    </row>
    <row r="21" spans="1:17" ht="13.5" x14ac:dyDescent="0.35">
      <c r="A21" s="163" t="s">
        <v>592</v>
      </c>
      <c r="B21" s="163" t="s">
        <v>593</v>
      </c>
      <c r="C21" s="165" t="s">
        <v>594</v>
      </c>
      <c r="D21" s="164" t="s">
        <v>171</v>
      </c>
      <c r="E21" s="163" t="s">
        <v>595</v>
      </c>
      <c r="F21" s="166">
        <v>5701488</v>
      </c>
      <c r="G21" s="166"/>
      <c r="H21" s="166"/>
      <c r="I21" s="172">
        <v>712685.99999999395</v>
      </c>
      <c r="J21" s="170" t="s">
        <v>596</v>
      </c>
      <c r="K21" s="159" t="s">
        <v>597</v>
      </c>
      <c r="L21" s="167"/>
      <c r="M21" s="167">
        <v>120</v>
      </c>
      <c r="N21" s="163" t="s">
        <v>598</v>
      </c>
      <c r="O21" s="168" t="s">
        <v>34</v>
      </c>
      <c r="P21" s="169" t="s">
        <v>553</v>
      </c>
      <c r="Q21" s="162"/>
    </row>
    <row r="22" spans="1:17" ht="13.5" x14ac:dyDescent="0.35">
      <c r="A22" s="163" t="s">
        <v>599</v>
      </c>
      <c r="B22" s="163" t="s">
        <v>600</v>
      </c>
      <c r="C22" s="164" t="s">
        <v>601</v>
      </c>
      <c r="D22" s="165" t="s">
        <v>171</v>
      </c>
      <c r="E22" s="163" t="s">
        <v>550</v>
      </c>
      <c r="F22" s="166">
        <v>20000000</v>
      </c>
      <c r="G22" s="166"/>
      <c r="H22" s="166"/>
      <c r="I22" s="172">
        <v>900900.92000001296</v>
      </c>
      <c r="J22" s="167" t="s">
        <v>602</v>
      </c>
      <c r="K22" s="159" t="s">
        <v>603</v>
      </c>
      <c r="L22" s="167"/>
      <c r="M22" s="167">
        <v>120</v>
      </c>
      <c r="N22" s="163" t="s">
        <v>598</v>
      </c>
      <c r="O22" s="168" t="s">
        <v>34</v>
      </c>
      <c r="P22" s="169" t="s">
        <v>553</v>
      </c>
      <c r="Q22" s="162"/>
    </row>
    <row r="23" spans="1:17" ht="13.5" x14ac:dyDescent="0.35">
      <c r="A23" s="163" t="s">
        <v>604</v>
      </c>
      <c r="B23" s="163" t="s">
        <v>605</v>
      </c>
      <c r="C23" s="164" t="s">
        <v>192</v>
      </c>
      <c r="D23" s="164" t="s">
        <v>171</v>
      </c>
      <c r="E23" s="163" t="s">
        <v>606</v>
      </c>
      <c r="F23" s="166">
        <v>13600000</v>
      </c>
      <c r="G23" s="166"/>
      <c r="H23" s="166"/>
      <c r="I23" s="172">
        <v>8528813.4399999902</v>
      </c>
      <c r="J23" s="170" t="s">
        <v>607</v>
      </c>
      <c r="K23" s="159" t="s">
        <v>608</v>
      </c>
      <c r="L23" s="167"/>
      <c r="M23" s="167">
        <v>180</v>
      </c>
      <c r="N23" s="163" t="s">
        <v>609</v>
      </c>
      <c r="O23" s="168" t="s">
        <v>34</v>
      </c>
      <c r="P23" s="169">
        <v>0.35599999999999998</v>
      </c>
      <c r="Q23" s="162"/>
    </row>
    <row r="24" spans="1:17" ht="13.5" x14ac:dyDescent="0.35">
      <c r="A24" s="163" t="s">
        <v>610</v>
      </c>
      <c r="B24" s="174" t="s">
        <v>611</v>
      </c>
      <c r="C24" s="164" t="s">
        <v>612</v>
      </c>
      <c r="D24" s="165" t="s">
        <v>171</v>
      </c>
      <c r="E24" s="163" t="s">
        <v>613</v>
      </c>
      <c r="F24" s="166">
        <v>60000000</v>
      </c>
      <c r="G24" s="166"/>
      <c r="H24" s="166"/>
      <c r="I24" s="172">
        <v>31428571.199999999</v>
      </c>
      <c r="J24" s="167" t="s">
        <v>614</v>
      </c>
      <c r="K24" s="159" t="s">
        <v>615</v>
      </c>
      <c r="L24" s="167"/>
      <c r="M24" s="167">
        <v>180</v>
      </c>
      <c r="N24" s="163" t="s">
        <v>616</v>
      </c>
      <c r="O24" s="168" t="s">
        <v>34</v>
      </c>
      <c r="P24" s="169" t="s">
        <v>546</v>
      </c>
      <c r="Q24" s="162"/>
    </row>
    <row r="25" spans="1:17" ht="13.5" x14ac:dyDescent="0.35">
      <c r="A25" s="163" t="s">
        <v>617</v>
      </c>
      <c r="B25" s="163" t="s">
        <v>618</v>
      </c>
      <c r="C25" s="164" t="s">
        <v>619</v>
      </c>
      <c r="D25" s="165" t="s">
        <v>171</v>
      </c>
      <c r="E25" s="163" t="s">
        <v>620</v>
      </c>
      <c r="F25" s="166">
        <v>17700000</v>
      </c>
      <c r="G25" s="166"/>
      <c r="H25" s="166"/>
      <c r="I25" s="172">
        <v>7950000</v>
      </c>
      <c r="J25" s="167" t="s">
        <v>621</v>
      </c>
      <c r="K25" s="159" t="s">
        <v>622</v>
      </c>
      <c r="L25" s="167"/>
      <c r="M25" s="167">
        <v>120</v>
      </c>
      <c r="N25" s="163" t="s">
        <v>623</v>
      </c>
      <c r="O25" s="168" t="s">
        <v>34</v>
      </c>
      <c r="P25" s="169">
        <v>0.16600000000000001</v>
      </c>
      <c r="Q25" s="162"/>
    </row>
    <row r="26" spans="1:17" ht="13.5" x14ac:dyDescent="0.35">
      <c r="A26" s="163" t="s">
        <v>624</v>
      </c>
      <c r="B26" s="163" t="s">
        <v>625</v>
      </c>
      <c r="C26" s="164" t="s">
        <v>342</v>
      </c>
      <c r="D26" s="164" t="s">
        <v>171</v>
      </c>
      <c r="E26" s="163" t="s">
        <v>626</v>
      </c>
      <c r="F26" s="166">
        <v>8000000</v>
      </c>
      <c r="G26" s="166"/>
      <c r="H26" s="166"/>
      <c r="I26" s="172">
        <v>1664740.51000003</v>
      </c>
      <c r="J26" s="170" t="s">
        <v>627</v>
      </c>
      <c r="K26" s="159" t="s">
        <v>628</v>
      </c>
      <c r="L26" s="167"/>
      <c r="M26" s="167">
        <v>180</v>
      </c>
      <c r="N26" s="163" t="s">
        <v>629</v>
      </c>
      <c r="O26" s="168" t="s">
        <v>34</v>
      </c>
      <c r="P26" s="169" t="s">
        <v>553</v>
      </c>
      <c r="Q26" s="162"/>
    </row>
    <row r="27" spans="1:17" ht="13.5" x14ac:dyDescent="0.35">
      <c r="A27" s="163" t="s">
        <v>630</v>
      </c>
      <c r="B27" s="163" t="s">
        <v>631</v>
      </c>
      <c r="C27" s="164" t="s">
        <v>632</v>
      </c>
      <c r="D27" s="165" t="s">
        <v>171</v>
      </c>
      <c r="E27" s="163" t="s">
        <v>633</v>
      </c>
      <c r="F27" s="166">
        <v>13000000</v>
      </c>
      <c r="G27" s="166"/>
      <c r="H27" s="166"/>
      <c r="I27" s="172">
        <v>4201607.68000005</v>
      </c>
      <c r="J27" s="167" t="s">
        <v>634</v>
      </c>
      <c r="K27" s="159" t="s">
        <v>635</v>
      </c>
      <c r="L27" s="167"/>
      <c r="M27" s="167">
        <v>180</v>
      </c>
      <c r="N27" s="163" t="s">
        <v>578</v>
      </c>
      <c r="O27" s="168" t="s">
        <v>34</v>
      </c>
      <c r="P27" s="169" t="s">
        <v>553</v>
      </c>
      <c r="Q27" s="162"/>
    </row>
    <row r="28" spans="1:17" ht="13.5" x14ac:dyDescent="0.35">
      <c r="A28" s="163" t="s">
        <v>636</v>
      </c>
      <c r="B28" s="163" t="s">
        <v>637</v>
      </c>
      <c r="C28" s="164" t="s">
        <v>632</v>
      </c>
      <c r="D28" s="164" t="s">
        <v>171</v>
      </c>
      <c r="E28" s="163" t="s">
        <v>638</v>
      </c>
      <c r="F28" s="166">
        <v>5000000</v>
      </c>
      <c r="G28" s="166"/>
      <c r="H28" s="166"/>
      <c r="I28" s="172">
        <v>427350.71999999601</v>
      </c>
      <c r="J28" s="170" t="s">
        <v>639</v>
      </c>
      <c r="K28" s="159" t="s">
        <v>640</v>
      </c>
      <c r="L28" s="167"/>
      <c r="M28" s="167">
        <v>120</v>
      </c>
      <c r="N28" s="163" t="s">
        <v>641</v>
      </c>
      <c r="O28" s="168" t="s">
        <v>34</v>
      </c>
      <c r="P28" s="169" t="s">
        <v>553</v>
      </c>
      <c r="Q28" s="162"/>
    </row>
    <row r="29" spans="1:17" ht="13.5" x14ac:dyDescent="0.35">
      <c r="A29" s="163" t="s">
        <v>642</v>
      </c>
      <c r="B29" s="163" t="s">
        <v>643</v>
      </c>
      <c r="C29" s="164" t="s">
        <v>644</v>
      </c>
      <c r="D29" s="165" t="s">
        <v>171</v>
      </c>
      <c r="E29" s="163" t="s">
        <v>645</v>
      </c>
      <c r="F29" s="166">
        <v>5900000</v>
      </c>
      <c r="G29" s="166"/>
      <c r="H29" s="166"/>
      <c r="I29" s="172">
        <v>2622222.2000000002</v>
      </c>
      <c r="J29" s="167" t="s">
        <v>646</v>
      </c>
      <c r="K29" s="159" t="s">
        <v>647</v>
      </c>
      <c r="L29" s="167"/>
      <c r="M29" s="167">
        <v>108</v>
      </c>
      <c r="N29" s="163" t="s">
        <v>648</v>
      </c>
      <c r="O29" s="168" t="s">
        <v>34</v>
      </c>
      <c r="P29" s="169">
        <v>0.16700000000000001</v>
      </c>
      <c r="Q29" s="162"/>
    </row>
    <row r="30" spans="1:17" ht="13.5" x14ac:dyDescent="0.35">
      <c r="A30" s="163" t="s">
        <v>649</v>
      </c>
      <c r="B30" s="163" t="s">
        <v>650</v>
      </c>
      <c r="C30" s="164" t="s">
        <v>651</v>
      </c>
      <c r="D30" s="164" t="s">
        <v>171</v>
      </c>
      <c r="E30" s="163" t="s">
        <v>652</v>
      </c>
      <c r="F30" s="166">
        <v>9599182.5700000003</v>
      </c>
      <c r="G30" s="166"/>
      <c r="H30" s="166"/>
      <c r="I30" s="172">
        <v>164088.070000003</v>
      </c>
      <c r="J30" s="170" t="s">
        <v>653</v>
      </c>
      <c r="K30" s="159" t="s">
        <v>654</v>
      </c>
      <c r="L30" s="167"/>
      <c r="M30" s="167">
        <v>120</v>
      </c>
      <c r="N30" s="163" t="s">
        <v>655</v>
      </c>
      <c r="O30" s="168" t="s">
        <v>34</v>
      </c>
      <c r="P30" s="169" t="s">
        <v>553</v>
      </c>
      <c r="Q30" s="162"/>
    </row>
    <row r="31" spans="1:17" ht="13.5" x14ac:dyDescent="0.35">
      <c r="A31" s="163" t="s">
        <v>656</v>
      </c>
      <c r="B31" s="163" t="s">
        <v>657</v>
      </c>
      <c r="C31" s="164" t="s">
        <v>651</v>
      </c>
      <c r="D31" s="165" t="s">
        <v>171</v>
      </c>
      <c r="E31" s="163" t="s">
        <v>658</v>
      </c>
      <c r="F31" s="166">
        <v>5000000</v>
      </c>
      <c r="G31" s="166"/>
      <c r="H31" s="166"/>
      <c r="I31" s="172">
        <v>512820.79999999597</v>
      </c>
      <c r="J31" s="167" t="s">
        <v>659</v>
      </c>
      <c r="K31" s="159" t="s">
        <v>660</v>
      </c>
      <c r="L31" s="167"/>
      <c r="M31" s="167">
        <v>120</v>
      </c>
      <c r="N31" s="163" t="s">
        <v>661</v>
      </c>
      <c r="O31" s="168" t="s">
        <v>34</v>
      </c>
      <c r="P31" s="169" t="s">
        <v>553</v>
      </c>
      <c r="Q31" s="162"/>
    </row>
    <row r="32" spans="1:17" ht="13.5" x14ac:dyDescent="0.35">
      <c r="A32" s="163" t="s">
        <v>662</v>
      </c>
      <c r="B32" s="163" t="s">
        <v>573</v>
      </c>
      <c r="C32" s="164" t="s">
        <v>651</v>
      </c>
      <c r="D32" s="164" t="s">
        <v>171</v>
      </c>
      <c r="E32" s="163" t="s">
        <v>663</v>
      </c>
      <c r="F32" s="166">
        <v>6000000</v>
      </c>
      <c r="G32" s="166"/>
      <c r="H32" s="166"/>
      <c r="I32" s="172">
        <v>2949152.4</v>
      </c>
      <c r="J32" s="170" t="s">
        <v>664</v>
      </c>
      <c r="K32" s="159" t="s">
        <v>665</v>
      </c>
      <c r="L32" s="167"/>
      <c r="M32" s="167">
        <v>120</v>
      </c>
      <c r="N32" s="163" t="s">
        <v>666</v>
      </c>
      <c r="O32" s="168" t="s">
        <v>34</v>
      </c>
      <c r="P32" s="169">
        <v>0.114</v>
      </c>
      <c r="Q32" s="162"/>
    </row>
    <row r="33" spans="1:17" ht="13.5" x14ac:dyDescent="0.35">
      <c r="A33" s="173" t="s">
        <v>667</v>
      </c>
      <c r="B33" s="163" t="s">
        <v>668</v>
      </c>
      <c r="C33" s="164" t="s">
        <v>669</v>
      </c>
      <c r="D33" s="165" t="s">
        <v>171</v>
      </c>
      <c r="E33" s="163" t="s">
        <v>109</v>
      </c>
      <c r="F33" s="166">
        <v>4100000</v>
      </c>
      <c r="G33" s="166"/>
      <c r="H33" s="166"/>
      <c r="I33" s="172">
        <v>854166.35000000603</v>
      </c>
      <c r="J33" s="167" t="s">
        <v>670</v>
      </c>
      <c r="K33" s="159" t="s">
        <v>671</v>
      </c>
      <c r="L33" s="167"/>
      <c r="M33" s="167">
        <v>120</v>
      </c>
      <c r="N33" s="163" t="s">
        <v>503</v>
      </c>
      <c r="O33" s="168" t="s">
        <v>34</v>
      </c>
      <c r="P33" s="169" t="s">
        <v>546</v>
      </c>
      <c r="Q33" s="162"/>
    </row>
    <row r="34" spans="1:17" ht="13.5" x14ac:dyDescent="0.35">
      <c r="A34" s="163" t="s">
        <v>672</v>
      </c>
      <c r="B34" s="163" t="s">
        <v>673</v>
      </c>
      <c r="C34" s="164" t="s">
        <v>674</v>
      </c>
      <c r="D34" s="164" t="s">
        <v>171</v>
      </c>
      <c r="E34" s="163" t="s">
        <v>675</v>
      </c>
      <c r="F34" s="166">
        <v>19400000</v>
      </c>
      <c r="G34" s="166"/>
      <c r="H34" s="166"/>
      <c r="I34" s="172">
        <v>11220426.0399999</v>
      </c>
      <c r="J34" s="170" t="s">
        <v>676</v>
      </c>
      <c r="K34" s="159" t="s">
        <v>677</v>
      </c>
      <c r="L34" s="167"/>
      <c r="M34" s="167">
        <v>180</v>
      </c>
      <c r="N34" s="163" t="s">
        <v>678</v>
      </c>
      <c r="O34" s="168" t="s">
        <v>34</v>
      </c>
      <c r="P34" s="169">
        <v>0.9</v>
      </c>
      <c r="Q34" s="162"/>
    </row>
    <row r="35" spans="1:17" ht="13.5" x14ac:dyDescent="0.35">
      <c r="A35" s="163" t="s">
        <v>679</v>
      </c>
      <c r="B35" s="163" t="s">
        <v>680</v>
      </c>
      <c r="C35" s="164" t="s">
        <v>674</v>
      </c>
      <c r="D35" s="165" t="s">
        <v>171</v>
      </c>
      <c r="E35" s="163" t="s">
        <v>681</v>
      </c>
      <c r="F35" s="166">
        <v>1522348.62</v>
      </c>
      <c r="G35" s="166"/>
      <c r="H35" s="166"/>
      <c r="I35" s="172">
        <v>64247.280000000297</v>
      </c>
      <c r="J35" s="167" t="s">
        <v>682</v>
      </c>
      <c r="K35" s="159" t="s">
        <v>683</v>
      </c>
      <c r="L35" s="167"/>
      <c r="M35" s="167">
        <v>60</v>
      </c>
      <c r="N35" s="163" t="s">
        <v>684</v>
      </c>
      <c r="O35" s="168" t="s">
        <v>34</v>
      </c>
      <c r="P35" s="169">
        <v>6.5000000000000002E-2</v>
      </c>
      <c r="Q35" s="162"/>
    </row>
    <row r="36" spans="1:17" ht="13.5" x14ac:dyDescent="0.35">
      <c r="A36" s="163" t="s">
        <v>685</v>
      </c>
      <c r="B36" s="163" t="s">
        <v>686</v>
      </c>
      <c r="C36" s="164" t="s">
        <v>687</v>
      </c>
      <c r="D36" s="164" t="s">
        <v>171</v>
      </c>
      <c r="E36" s="163" t="s">
        <v>688</v>
      </c>
      <c r="F36" s="166">
        <v>5700000</v>
      </c>
      <c r="G36" s="166"/>
      <c r="H36" s="166"/>
      <c r="I36" s="172">
        <v>1955812.6499999899</v>
      </c>
      <c r="J36" s="170" t="s">
        <v>689</v>
      </c>
      <c r="K36" s="159" t="s">
        <v>690</v>
      </c>
      <c r="L36" s="167"/>
      <c r="M36" s="167">
        <v>120</v>
      </c>
      <c r="N36" s="163" t="s">
        <v>623</v>
      </c>
      <c r="O36" s="168" t="s">
        <v>34</v>
      </c>
      <c r="P36" s="169">
        <v>0.16700000000000001</v>
      </c>
      <c r="Q36" s="162"/>
    </row>
    <row r="37" spans="1:17" ht="13.5" x14ac:dyDescent="0.35">
      <c r="A37" s="163" t="s">
        <v>691</v>
      </c>
      <c r="B37" s="163" t="s">
        <v>692</v>
      </c>
      <c r="C37" s="165" t="s">
        <v>693</v>
      </c>
      <c r="D37" s="165" t="s">
        <v>171</v>
      </c>
      <c r="E37" s="163" t="s">
        <v>694</v>
      </c>
      <c r="F37" s="166">
        <v>5620844</v>
      </c>
      <c r="G37" s="166"/>
      <c r="H37" s="166"/>
      <c r="I37" s="172">
        <v>2902662.6999999802</v>
      </c>
      <c r="J37" s="167" t="s">
        <v>695</v>
      </c>
      <c r="K37" s="159" t="s">
        <v>690</v>
      </c>
      <c r="L37" s="167"/>
      <c r="M37" s="167">
        <v>240</v>
      </c>
      <c r="N37" s="163" t="s">
        <v>696</v>
      </c>
      <c r="O37" s="168" t="s">
        <v>34</v>
      </c>
      <c r="P37" s="169" t="s">
        <v>553</v>
      </c>
      <c r="Q37" s="162"/>
    </row>
    <row r="38" spans="1:17" ht="13.5" x14ac:dyDescent="0.35">
      <c r="A38" s="163" t="s">
        <v>697</v>
      </c>
      <c r="B38" s="163" t="s">
        <v>698</v>
      </c>
      <c r="C38" s="165" t="s">
        <v>693</v>
      </c>
      <c r="D38" s="164" t="s">
        <v>171</v>
      </c>
      <c r="E38" s="163" t="s">
        <v>699</v>
      </c>
      <c r="F38" s="166">
        <v>5000000</v>
      </c>
      <c r="G38" s="166"/>
      <c r="H38" s="166"/>
      <c r="I38" s="172">
        <v>791666.33000000601</v>
      </c>
      <c r="J38" s="170" t="s">
        <v>700</v>
      </c>
      <c r="K38" s="159" t="s">
        <v>701</v>
      </c>
      <c r="L38" s="167"/>
      <c r="M38" s="167">
        <v>120</v>
      </c>
      <c r="N38" s="163" t="s">
        <v>702</v>
      </c>
      <c r="O38" s="168" t="s">
        <v>34</v>
      </c>
      <c r="P38" s="169" t="s">
        <v>553</v>
      </c>
      <c r="Q38" s="162"/>
    </row>
    <row r="39" spans="1:17" ht="13.5" x14ac:dyDescent="0.35">
      <c r="A39" s="173" t="s">
        <v>703</v>
      </c>
      <c r="B39" s="163" t="s">
        <v>704</v>
      </c>
      <c r="C39" s="165" t="s">
        <v>693</v>
      </c>
      <c r="D39" s="165" t="s">
        <v>171</v>
      </c>
      <c r="E39" s="163" t="s">
        <v>705</v>
      </c>
      <c r="F39" s="166">
        <v>6700000</v>
      </c>
      <c r="G39" s="166"/>
      <c r="H39" s="166"/>
      <c r="I39" s="172">
        <v>1228333.6599999899</v>
      </c>
      <c r="J39" s="167" t="s">
        <v>706</v>
      </c>
      <c r="K39" s="159" t="s">
        <v>707</v>
      </c>
      <c r="L39" s="167"/>
      <c r="M39" s="167">
        <v>120</v>
      </c>
      <c r="N39" s="163" t="s">
        <v>708</v>
      </c>
      <c r="O39" s="168" t="s">
        <v>34</v>
      </c>
      <c r="P39" s="169" t="s">
        <v>553</v>
      </c>
      <c r="Q39" s="162"/>
    </row>
    <row r="40" spans="1:17" ht="13.5" x14ac:dyDescent="0.35">
      <c r="A40" s="163" t="s">
        <v>709</v>
      </c>
      <c r="B40" s="163" t="s">
        <v>710</v>
      </c>
      <c r="C40" s="165" t="s">
        <v>711</v>
      </c>
      <c r="D40" s="164" t="s">
        <v>171</v>
      </c>
      <c r="E40" s="163" t="s">
        <v>712</v>
      </c>
      <c r="F40" s="166">
        <v>13600000</v>
      </c>
      <c r="G40" s="166"/>
      <c r="H40" s="166"/>
      <c r="I40" s="172">
        <v>4669996.22</v>
      </c>
      <c r="J40" s="170" t="s">
        <v>713</v>
      </c>
      <c r="K40" s="159" t="s">
        <v>714</v>
      </c>
      <c r="L40" s="167"/>
      <c r="M40" s="167">
        <v>180</v>
      </c>
      <c r="N40" s="163" t="s">
        <v>578</v>
      </c>
      <c r="O40" s="168" t="s">
        <v>34</v>
      </c>
      <c r="P40" s="169" t="s">
        <v>553</v>
      </c>
      <c r="Q40" s="162"/>
    </row>
    <row r="41" spans="1:17" ht="13.5" x14ac:dyDescent="0.35">
      <c r="A41" s="163" t="s">
        <v>715</v>
      </c>
      <c r="B41" s="163" t="s">
        <v>716</v>
      </c>
      <c r="C41" s="164" t="s">
        <v>711</v>
      </c>
      <c r="D41" s="165" t="s">
        <v>171</v>
      </c>
      <c r="E41" s="163" t="s">
        <v>717</v>
      </c>
      <c r="F41" s="166">
        <v>6436800</v>
      </c>
      <c r="G41" s="166"/>
      <c r="H41" s="166"/>
      <c r="I41" s="172">
        <v>2199240</v>
      </c>
      <c r="J41" s="167" t="s">
        <v>718</v>
      </c>
      <c r="K41" s="159" t="s">
        <v>552</v>
      </c>
      <c r="L41" s="167"/>
      <c r="M41" s="167">
        <v>120</v>
      </c>
      <c r="N41" s="163" t="s">
        <v>591</v>
      </c>
      <c r="O41" s="168" t="s">
        <v>34</v>
      </c>
      <c r="P41" s="169">
        <v>0.16600000000000001</v>
      </c>
      <c r="Q41" s="162"/>
    </row>
    <row r="42" spans="1:17" ht="13.5" x14ac:dyDescent="0.35">
      <c r="A42" s="163" t="s">
        <v>719</v>
      </c>
      <c r="B42" s="163" t="s">
        <v>720</v>
      </c>
      <c r="C42" s="164" t="s">
        <v>374</v>
      </c>
      <c r="D42" s="164" t="s">
        <v>171</v>
      </c>
      <c r="E42" s="163" t="s">
        <v>721</v>
      </c>
      <c r="F42" s="166">
        <v>10000000</v>
      </c>
      <c r="G42" s="166"/>
      <c r="H42" s="166"/>
      <c r="I42" s="172">
        <v>1388888.20000001</v>
      </c>
      <c r="J42" s="170" t="s">
        <v>722</v>
      </c>
      <c r="K42" s="159" t="s">
        <v>723</v>
      </c>
      <c r="L42" s="167"/>
      <c r="M42" s="167">
        <v>180</v>
      </c>
      <c r="N42" s="163" t="s">
        <v>503</v>
      </c>
      <c r="O42" s="168" t="s">
        <v>34</v>
      </c>
      <c r="P42" s="169" t="s">
        <v>553</v>
      </c>
      <c r="Q42" s="162"/>
    </row>
    <row r="43" spans="1:17" ht="13.5" x14ac:dyDescent="0.35">
      <c r="A43" s="163" t="s">
        <v>724</v>
      </c>
      <c r="B43" s="163" t="s">
        <v>725</v>
      </c>
      <c r="C43" s="164" t="s">
        <v>726</v>
      </c>
      <c r="D43" s="164" t="s">
        <v>171</v>
      </c>
      <c r="E43" s="163" t="s">
        <v>727</v>
      </c>
      <c r="F43" s="166">
        <v>6000000</v>
      </c>
      <c r="G43" s="166"/>
      <c r="H43" s="166"/>
      <c r="I43" s="172">
        <v>1300000</v>
      </c>
      <c r="J43" s="170" t="s">
        <v>728</v>
      </c>
      <c r="K43" s="159" t="s">
        <v>729</v>
      </c>
      <c r="L43" s="167"/>
      <c r="M43" s="167">
        <v>120</v>
      </c>
      <c r="N43" s="163" t="s">
        <v>730</v>
      </c>
      <c r="O43" s="168" t="s">
        <v>34</v>
      </c>
      <c r="P43" s="169" t="s">
        <v>546</v>
      </c>
      <c r="Q43" s="162"/>
    </row>
    <row r="44" spans="1:17" ht="13.5" x14ac:dyDescent="0.35">
      <c r="A44" s="163" t="s">
        <v>731</v>
      </c>
      <c r="B44" s="163" t="s">
        <v>732</v>
      </c>
      <c r="C44" s="164" t="s">
        <v>726</v>
      </c>
      <c r="D44" s="165" t="s">
        <v>171</v>
      </c>
      <c r="E44" s="163" t="s">
        <v>733</v>
      </c>
      <c r="F44" s="166">
        <v>10492789.380000001</v>
      </c>
      <c r="G44" s="166"/>
      <c r="H44" s="166"/>
      <c r="I44" s="172">
        <v>5655076.0900000297</v>
      </c>
      <c r="J44" s="167" t="s">
        <v>734</v>
      </c>
      <c r="K44" s="159" t="s">
        <v>735</v>
      </c>
      <c r="L44" s="167"/>
      <c r="M44" s="167">
        <v>180</v>
      </c>
      <c r="N44" s="163" t="s">
        <v>280</v>
      </c>
      <c r="O44" s="168" t="s">
        <v>34</v>
      </c>
      <c r="P44" s="169">
        <v>0.29499999999999998</v>
      </c>
      <c r="Q44" s="162"/>
    </row>
    <row r="45" spans="1:17" ht="13.5" x14ac:dyDescent="0.35">
      <c r="A45" s="163" t="s">
        <v>736</v>
      </c>
      <c r="B45" s="163" t="s">
        <v>737</v>
      </c>
      <c r="C45" s="164" t="s">
        <v>738</v>
      </c>
      <c r="D45" s="165" t="s">
        <v>171</v>
      </c>
      <c r="E45" s="163" t="s">
        <v>739</v>
      </c>
      <c r="F45" s="166">
        <v>1895734</v>
      </c>
      <c r="G45" s="166"/>
      <c r="H45" s="166"/>
      <c r="I45" s="172">
        <v>510907.24000000302</v>
      </c>
      <c r="J45" s="167" t="s">
        <v>740</v>
      </c>
      <c r="K45" s="159" t="s">
        <v>741</v>
      </c>
      <c r="L45" s="167"/>
      <c r="M45" s="167">
        <v>144</v>
      </c>
      <c r="N45" s="163" t="s">
        <v>742</v>
      </c>
      <c r="O45" s="168" t="s">
        <v>34</v>
      </c>
      <c r="P45" s="169" t="s">
        <v>553</v>
      </c>
      <c r="Q45" s="162"/>
    </row>
    <row r="46" spans="1:17" ht="13.5" x14ac:dyDescent="0.35">
      <c r="A46" s="163" t="s">
        <v>743</v>
      </c>
      <c r="B46" s="163" t="s">
        <v>744</v>
      </c>
      <c r="C46" s="165" t="s">
        <v>745</v>
      </c>
      <c r="D46" s="164" t="s">
        <v>171</v>
      </c>
      <c r="E46" s="163" t="s">
        <v>746</v>
      </c>
      <c r="F46" s="166">
        <v>18073666.289999999</v>
      </c>
      <c r="G46" s="166"/>
      <c r="H46" s="166"/>
      <c r="I46" s="172">
        <v>9766987.5400000103</v>
      </c>
      <c r="J46" s="170" t="s">
        <v>747</v>
      </c>
      <c r="K46" s="159" t="s">
        <v>748</v>
      </c>
      <c r="L46" s="167"/>
      <c r="M46" s="167">
        <v>177</v>
      </c>
      <c r="N46" s="163" t="s">
        <v>749</v>
      </c>
      <c r="O46" s="168" t="s">
        <v>34</v>
      </c>
      <c r="P46" s="169" t="s">
        <v>546</v>
      </c>
      <c r="Q46" s="162"/>
    </row>
    <row r="47" spans="1:17" ht="13.5" x14ac:dyDescent="0.35">
      <c r="A47" s="163" t="s">
        <v>750</v>
      </c>
      <c r="B47" s="163" t="s">
        <v>751</v>
      </c>
      <c r="C47" s="164" t="s">
        <v>414</v>
      </c>
      <c r="D47" s="165" t="s">
        <v>171</v>
      </c>
      <c r="E47" s="163" t="s">
        <v>752</v>
      </c>
      <c r="F47" s="166">
        <v>250000000</v>
      </c>
      <c r="G47" s="166"/>
      <c r="H47" s="166"/>
      <c r="I47" s="172">
        <v>130817358.36999901</v>
      </c>
      <c r="J47" s="167" t="s">
        <v>753</v>
      </c>
      <c r="K47" s="159" t="s">
        <v>754</v>
      </c>
      <c r="L47" s="167"/>
      <c r="M47" s="167">
        <v>180</v>
      </c>
      <c r="N47" s="163" t="s">
        <v>585</v>
      </c>
      <c r="O47" s="168" t="s">
        <v>34</v>
      </c>
      <c r="P47" s="169">
        <v>0.21249999999999999</v>
      </c>
      <c r="Q47" s="162"/>
    </row>
    <row r="48" spans="1:17" ht="13.5" x14ac:dyDescent="0.35">
      <c r="A48" s="163" t="s">
        <v>755</v>
      </c>
      <c r="B48" s="163" t="s">
        <v>755</v>
      </c>
      <c r="C48" s="164" t="s">
        <v>756</v>
      </c>
      <c r="D48" s="164" t="s">
        <v>171</v>
      </c>
      <c r="E48" s="163" t="s">
        <v>757</v>
      </c>
      <c r="F48" s="166">
        <v>431190000</v>
      </c>
      <c r="G48" s="166"/>
      <c r="H48" s="166"/>
      <c r="I48" s="172">
        <v>323983167.07999903</v>
      </c>
      <c r="J48" s="170" t="s">
        <v>758</v>
      </c>
      <c r="K48" s="171" t="s">
        <v>759</v>
      </c>
      <c r="L48" s="167"/>
      <c r="M48" s="167">
        <v>300</v>
      </c>
      <c r="N48" s="163" t="s">
        <v>236</v>
      </c>
      <c r="O48" s="168" t="s">
        <v>34</v>
      </c>
      <c r="P48" s="169">
        <v>0.32800000000000001</v>
      </c>
      <c r="Q48" s="162"/>
    </row>
    <row r="49" spans="1:17" ht="13.5" x14ac:dyDescent="0.35">
      <c r="A49" s="163" t="s">
        <v>760</v>
      </c>
      <c r="B49" s="163" t="s">
        <v>761</v>
      </c>
      <c r="C49" s="164" t="s">
        <v>756</v>
      </c>
      <c r="D49" s="165" t="s">
        <v>171</v>
      </c>
      <c r="E49" s="163" t="s">
        <v>652</v>
      </c>
      <c r="F49" s="166">
        <v>300000000</v>
      </c>
      <c r="G49" s="166"/>
      <c r="H49" s="166"/>
      <c r="I49" s="172">
        <v>242820418.46000001</v>
      </c>
      <c r="J49" s="167" t="s">
        <v>762</v>
      </c>
      <c r="K49" s="171" t="s">
        <v>763</v>
      </c>
      <c r="L49" s="167"/>
      <c r="M49" s="167">
        <v>300</v>
      </c>
      <c r="N49" s="163" t="s">
        <v>764</v>
      </c>
      <c r="O49" s="168" t="s">
        <v>34</v>
      </c>
      <c r="P49" s="169">
        <v>0.22700000000000001</v>
      </c>
      <c r="Q49" s="162"/>
    </row>
    <row r="50" spans="1:17" ht="13.5" x14ac:dyDescent="0.35">
      <c r="A50" s="163" t="s">
        <v>765</v>
      </c>
      <c r="B50" s="174" t="s">
        <v>766</v>
      </c>
      <c r="C50" s="164" t="s">
        <v>767</v>
      </c>
      <c r="D50" s="164" t="s">
        <v>171</v>
      </c>
      <c r="E50" s="163" t="s">
        <v>768</v>
      </c>
      <c r="F50" s="166">
        <v>5500000</v>
      </c>
      <c r="G50" s="166"/>
      <c r="H50" s="166"/>
      <c r="I50" s="172">
        <v>130952.41999999501</v>
      </c>
      <c r="J50" s="170" t="s">
        <v>769</v>
      </c>
      <c r="K50" s="159" t="s">
        <v>770</v>
      </c>
      <c r="L50" s="167"/>
      <c r="M50" s="167">
        <v>84</v>
      </c>
      <c r="N50" s="174" t="s">
        <v>771</v>
      </c>
      <c r="O50" s="168" t="s">
        <v>34</v>
      </c>
      <c r="P50" s="169" t="s">
        <v>546</v>
      </c>
      <c r="Q50" s="162"/>
    </row>
    <row r="51" spans="1:17" ht="13.5" x14ac:dyDescent="0.35">
      <c r="A51" s="163" t="s">
        <v>772</v>
      </c>
      <c r="B51" s="163" t="s">
        <v>773</v>
      </c>
      <c r="C51" s="164" t="s">
        <v>774</v>
      </c>
      <c r="D51" s="165" t="s">
        <v>171</v>
      </c>
      <c r="E51" s="163" t="s">
        <v>775</v>
      </c>
      <c r="F51" s="166">
        <v>3000000</v>
      </c>
      <c r="G51" s="166"/>
      <c r="H51" s="166"/>
      <c r="I51" s="172">
        <v>443182.499999994</v>
      </c>
      <c r="J51" s="167" t="s">
        <v>776</v>
      </c>
      <c r="K51" s="159" t="s">
        <v>777</v>
      </c>
      <c r="L51" s="167"/>
      <c r="M51" s="167">
        <v>180</v>
      </c>
      <c r="N51" s="163" t="s">
        <v>730</v>
      </c>
      <c r="O51" s="168" t="s">
        <v>34</v>
      </c>
      <c r="P51" s="169" t="s">
        <v>553</v>
      </c>
      <c r="Q51" s="162"/>
    </row>
    <row r="52" spans="1:17" ht="13.5" x14ac:dyDescent="0.35">
      <c r="A52" s="173" t="s">
        <v>778</v>
      </c>
      <c r="B52" s="163" t="s">
        <v>779</v>
      </c>
      <c r="C52" s="164" t="s">
        <v>774</v>
      </c>
      <c r="D52" s="164" t="s">
        <v>171</v>
      </c>
      <c r="E52" s="163" t="s">
        <v>780</v>
      </c>
      <c r="F52" s="166">
        <v>2173000</v>
      </c>
      <c r="G52" s="166"/>
      <c r="H52" s="166"/>
      <c r="I52" s="172">
        <v>452708.64999999601</v>
      </c>
      <c r="J52" s="170" t="s">
        <v>781</v>
      </c>
      <c r="K52" s="159" t="s">
        <v>782</v>
      </c>
      <c r="L52" s="167"/>
      <c r="M52" s="167">
        <v>120</v>
      </c>
      <c r="N52" s="163" t="s">
        <v>503</v>
      </c>
      <c r="O52" s="168" t="s">
        <v>34</v>
      </c>
      <c r="P52" s="169" t="s">
        <v>546</v>
      </c>
      <c r="Q52" s="162"/>
    </row>
    <row r="53" spans="1:17" ht="13.5" x14ac:dyDescent="0.35">
      <c r="A53" s="163" t="s">
        <v>783</v>
      </c>
      <c r="B53" s="163" t="s">
        <v>784</v>
      </c>
      <c r="C53" s="164" t="s">
        <v>785</v>
      </c>
      <c r="D53" s="165" t="s">
        <v>171</v>
      </c>
      <c r="E53" s="163" t="s">
        <v>786</v>
      </c>
      <c r="F53" s="166">
        <v>28900000</v>
      </c>
      <c r="G53" s="166"/>
      <c r="H53" s="166"/>
      <c r="I53" s="172">
        <v>10393859.789999999</v>
      </c>
      <c r="J53" s="167" t="s">
        <v>787</v>
      </c>
      <c r="K53" s="159" t="s">
        <v>788</v>
      </c>
      <c r="L53" s="167"/>
      <c r="M53" s="167">
        <v>120</v>
      </c>
      <c r="N53" s="163" t="s">
        <v>789</v>
      </c>
      <c r="O53" s="168" t="s">
        <v>34</v>
      </c>
      <c r="P53" s="169">
        <v>0.58099999999999996</v>
      </c>
      <c r="Q53" s="162"/>
    </row>
    <row r="54" spans="1:17" ht="13.5" x14ac:dyDescent="0.35">
      <c r="A54" s="163" t="s">
        <v>790</v>
      </c>
      <c r="B54" s="174" t="s">
        <v>791</v>
      </c>
      <c r="C54" s="164" t="s">
        <v>792</v>
      </c>
      <c r="D54" s="164" t="s">
        <v>171</v>
      </c>
      <c r="E54" s="163" t="s">
        <v>793</v>
      </c>
      <c r="F54" s="166">
        <v>5000000</v>
      </c>
      <c r="G54" s="166"/>
      <c r="H54" s="166"/>
      <c r="I54" s="172">
        <v>1965812.1599999899</v>
      </c>
      <c r="J54" s="170" t="s">
        <v>794</v>
      </c>
      <c r="K54" s="159" t="s">
        <v>795</v>
      </c>
      <c r="L54" s="167"/>
      <c r="M54" s="167">
        <v>120</v>
      </c>
      <c r="N54" s="163" t="s">
        <v>531</v>
      </c>
      <c r="O54" s="168" t="s">
        <v>34</v>
      </c>
      <c r="P54" s="169">
        <v>0.20699999999999999</v>
      </c>
      <c r="Q54" s="162"/>
    </row>
    <row r="55" spans="1:17" ht="13.5" x14ac:dyDescent="0.35">
      <c r="A55" s="163" t="s">
        <v>796</v>
      </c>
      <c r="B55" s="163" t="s">
        <v>797</v>
      </c>
      <c r="C55" s="164" t="s">
        <v>798</v>
      </c>
      <c r="D55" s="165" t="s">
        <v>171</v>
      </c>
      <c r="E55" s="163" t="s">
        <v>799</v>
      </c>
      <c r="F55" s="166">
        <v>32900000</v>
      </c>
      <c r="G55" s="166"/>
      <c r="H55" s="166"/>
      <c r="I55" s="172">
        <v>20042528.719999898</v>
      </c>
      <c r="J55" s="167" t="s">
        <v>800</v>
      </c>
      <c r="K55" s="159" t="s">
        <v>801</v>
      </c>
      <c r="L55" s="167"/>
      <c r="M55" s="167">
        <v>180</v>
      </c>
      <c r="N55" s="163" t="s">
        <v>802</v>
      </c>
      <c r="O55" s="168" t="s">
        <v>34</v>
      </c>
      <c r="P55" s="169">
        <v>0.77300000000000002</v>
      </c>
      <c r="Q55" s="162"/>
    </row>
    <row r="56" spans="1:17" ht="13.5" x14ac:dyDescent="0.35">
      <c r="A56" s="163" t="s">
        <v>803</v>
      </c>
      <c r="B56" s="163" t="s">
        <v>804</v>
      </c>
      <c r="C56" s="164" t="s">
        <v>805</v>
      </c>
      <c r="D56" s="164" t="s">
        <v>171</v>
      </c>
      <c r="E56" s="163" t="s">
        <v>806</v>
      </c>
      <c r="F56" s="166">
        <v>24431513</v>
      </c>
      <c r="G56" s="166"/>
      <c r="H56" s="166"/>
      <c r="I56" s="172">
        <v>14401348.339999899</v>
      </c>
      <c r="J56" s="170" t="s">
        <v>807</v>
      </c>
      <c r="K56" s="159" t="s">
        <v>808</v>
      </c>
      <c r="L56" s="167"/>
      <c r="M56" s="167">
        <v>180</v>
      </c>
      <c r="N56" s="163" t="s">
        <v>809</v>
      </c>
      <c r="O56" s="168" t="s">
        <v>34</v>
      </c>
      <c r="P56" s="169">
        <v>0.752</v>
      </c>
      <c r="Q56" s="162"/>
    </row>
    <row r="57" spans="1:17" ht="13.5" x14ac:dyDescent="0.35">
      <c r="A57" s="163" t="s">
        <v>810</v>
      </c>
      <c r="B57" s="163" t="s">
        <v>811</v>
      </c>
      <c r="C57" s="165" t="s">
        <v>459</v>
      </c>
      <c r="D57" s="164" t="s">
        <v>171</v>
      </c>
      <c r="E57" s="163" t="s">
        <v>812</v>
      </c>
      <c r="F57" s="166">
        <v>90892593</v>
      </c>
      <c r="G57" s="166"/>
      <c r="H57" s="166"/>
      <c r="I57" s="172">
        <v>23530121.75</v>
      </c>
      <c r="J57" s="170" t="s">
        <v>813</v>
      </c>
      <c r="K57" s="159" t="s">
        <v>814</v>
      </c>
      <c r="L57" s="167"/>
      <c r="M57" s="167">
        <v>180</v>
      </c>
      <c r="N57" s="163" t="s">
        <v>815</v>
      </c>
      <c r="O57" s="168" t="s">
        <v>34</v>
      </c>
      <c r="P57" s="169" t="s">
        <v>553</v>
      </c>
      <c r="Q57" s="162"/>
    </row>
    <row r="58" spans="1:17" ht="13.5" x14ac:dyDescent="0.35">
      <c r="A58" s="163" t="s">
        <v>816</v>
      </c>
      <c r="B58" s="163" t="s">
        <v>817</v>
      </c>
      <c r="C58" s="164" t="s">
        <v>818</v>
      </c>
      <c r="D58" s="165" t="s">
        <v>171</v>
      </c>
      <c r="E58" s="163" t="s">
        <v>819</v>
      </c>
      <c r="F58" s="166">
        <v>30000000</v>
      </c>
      <c r="G58" s="166"/>
      <c r="H58" s="166"/>
      <c r="I58" s="172">
        <v>12931034.4599999</v>
      </c>
      <c r="J58" s="167" t="s">
        <v>820</v>
      </c>
      <c r="K58" s="159" t="s">
        <v>821</v>
      </c>
      <c r="L58" s="167"/>
      <c r="M58" s="167">
        <v>120</v>
      </c>
      <c r="N58" s="163" t="s">
        <v>623</v>
      </c>
      <c r="O58" s="168" t="s">
        <v>34</v>
      </c>
      <c r="P58" s="169">
        <v>0.21</v>
      </c>
      <c r="Q58" s="162"/>
    </row>
    <row r="59" spans="1:17" ht="13.5" x14ac:dyDescent="0.35">
      <c r="A59" s="163" t="s">
        <v>822</v>
      </c>
      <c r="B59" s="163" t="s">
        <v>823</v>
      </c>
      <c r="C59" s="165" t="s">
        <v>217</v>
      </c>
      <c r="D59" s="164" t="s">
        <v>171</v>
      </c>
      <c r="E59" s="163" t="s">
        <v>824</v>
      </c>
      <c r="F59" s="166">
        <v>10520999.83</v>
      </c>
      <c r="G59" s="166"/>
      <c r="H59" s="166"/>
      <c r="I59" s="172">
        <v>6517660.9726622598</v>
      </c>
      <c r="J59" s="170" t="s">
        <v>825</v>
      </c>
      <c r="K59" s="175">
        <v>7.8899999999999998E-2</v>
      </c>
      <c r="L59" s="167"/>
      <c r="M59" s="167" t="s">
        <v>826</v>
      </c>
      <c r="N59" s="163" t="s">
        <v>197</v>
      </c>
      <c r="O59" s="168" t="s">
        <v>827</v>
      </c>
      <c r="P59" s="169">
        <v>0.25</v>
      </c>
      <c r="Q59" s="176"/>
    </row>
    <row r="60" spans="1:17" ht="13.5" x14ac:dyDescent="0.35">
      <c r="A60" s="163" t="s">
        <v>828</v>
      </c>
      <c r="B60" s="163" t="s">
        <v>829</v>
      </c>
      <c r="C60" s="165" t="s">
        <v>239</v>
      </c>
      <c r="D60" s="165" t="s">
        <v>171</v>
      </c>
      <c r="E60" s="163" t="s">
        <v>830</v>
      </c>
      <c r="F60" s="166">
        <v>6143999.4100000001</v>
      </c>
      <c r="G60" s="166"/>
      <c r="H60" s="166"/>
      <c r="I60" s="172">
        <v>4170437.1745825098</v>
      </c>
      <c r="J60" s="167" t="s">
        <v>831</v>
      </c>
      <c r="K60" s="175">
        <v>6.88E-2</v>
      </c>
      <c r="L60" s="167"/>
      <c r="M60" s="167" t="s">
        <v>832</v>
      </c>
      <c r="N60" s="163" t="s">
        <v>197</v>
      </c>
      <c r="O60" s="168" t="s">
        <v>827</v>
      </c>
      <c r="P60" s="169">
        <v>0.25</v>
      </c>
      <c r="Q60" s="176"/>
    </row>
    <row r="61" spans="1:17" ht="13.5" x14ac:dyDescent="0.35">
      <c r="A61" s="163" t="s">
        <v>833</v>
      </c>
      <c r="B61" s="163" t="s">
        <v>834</v>
      </c>
      <c r="C61" s="165" t="s">
        <v>283</v>
      </c>
      <c r="D61" s="164" t="s">
        <v>171</v>
      </c>
      <c r="E61" s="163" t="s">
        <v>824</v>
      </c>
      <c r="F61" s="166">
        <v>12426999.619999999</v>
      </c>
      <c r="G61" s="166"/>
      <c r="H61" s="166"/>
      <c r="I61" s="172">
        <v>7698410.0123677198</v>
      </c>
      <c r="J61" s="170" t="s">
        <v>835</v>
      </c>
      <c r="K61" s="175">
        <v>7.8899999999999998E-2</v>
      </c>
      <c r="L61" s="167"/>
      <c r="M61" s="167" t="s">
        <v>826</v>
      </c>
      <c r="N61" s="163" t="s">
        <v>197</v>
      </c>
      <c r="O61" s="168" t="s">
        <v>827</v>
      </c>
      <c r="P61" s="169">
        <v>0.25</v>
      </c>
      <c r="Q61" s="176"/>
    </row>
    <row r="62" spans="1:17" ht="13.5" x14ac:dyDescent="0.35">
      <c r="A62" s="163" t="s">
        <v>836</v>
      </c>
      <c r="B62" s="163" t="s">
        <v>837</v>
      </c>
      <c r="C62" s="165" t="s">
        <v>838</v>
      </c>
      <c r="D62" s="165" t="s">
        <v>171</v>
      </c>
      <c r="E62" s="163" t="s">
        <v>839</v>
      </c>
      <c r="F62" s="166">
        <v>6879999.5099999998</v>
      </c>
      <c r="G62" s="166"/>
      <c r="H62" s="166"/>
      <c r="I62" s="172">
        <v>4068210.6002729801</v>
      </c>
      <c r="J62" s="167" t="s">
        <v>840</v>
      </c>
      <c r="K62" s="175">
        <v>7.9799999999999996E-2</v>
      </c>
      <c r="L62" s="167"/>
      <c r="M62" s="167" t="s">
        <v>841</v>
      </c>
      <c r="N62" s="163" t="s">
        <v>197</v>
      </c>
      <c r="O62" s="168" t="s">
        <v>827</v>
      </c>
      <c r="P62" s="169">
        <v>0.25</v>
      </c>
      <c r="Q62" s="176"/>
    </row>
    <row r="63" spans="1:17" ht="13.5" x14ac:dyDescent="0.35">
      <c r="A63" s="163" t="s">
        <v>842</v>
      </c>
      <c r="B63" s="163" t="s">
        <v>843</v>
      </c>
      <c r="C63" s="165" t="s">
        <v>320</v>
      </c>
      <c r="D63" s="164" t="s">
        <v>171</v>
      </c>
      <c r="E63" s="163" t="s">
        <v>844</v>
      </c>
      <c r="F63" s="166">
        <v>1019999.45</v>
      </c>
      <c r="G63" s="166"/>
      <c r="H63" s="166"/>
      <c r="I63" s="172">
        <v>606887.18066585995</v>
      </c>
      <c r="J63" s="170" t="s">
        <v>845</v>
      </c>
      <c r="K63" s="175">
        <v>8.72E-2</v>
      </c>
      <c r="L63" s="167"/>
      <c r="M63" s="167" t="s">
        <v>846</v>
      </c>
      <c r="N63" s="163" t="s">
        <v>197</v>
      </c>
      <c r="O63" s="168" t="s">
        <v>827</v>
      </c>
      <c r="P63" s="169">
        <v>0.25</v>
      </c>
      <c r="Q63" s="176"/>
    </row>
    <row r="64" spans="1:17" ht="13.5" x14ac:dyDescent="0.35">
      <c r="A64" s="163" t="s">
        <v>847</v>
      </c>
      <c r="B64" s="163" t="s">
        <v>848</v>
      </c>
      <c r="C64" s="165" t="s">
        <v>336</v>
      </c>
      <c r="D64" s="165" t="s">
        <v>171</v>
      </c>
      <c r="E64" s="163" t="s">
        <v>849</v>
      </c>
      <c r="F64" s="166">
        <v>3547999.89</v>
      </c>
      <c r="G64" s="166"/>
      <c r="H64" s="166"/>
      <c r="I64" s="172">
        <v>2420030.7400578298</v>
      </c>
      <c r="J64" s="167" t="s">
        <v>850</v>
      </c>
      <c r="K64" s="175">
        <v>6.7500000000000004E-2</v>
      </c>
      <c r="L64" s="167"/>
      <c r="M64" s="167" t="s">
        <v>851</v>
      </c>
      <c r="N64" s="163" t="s">
        <v>197</v>
      </c>
      <c r="O64" s="168" t="s">
        <v>827</v>
      </c>
      <c r="P64" s="169">
        <v>0.25</v>
      </c>
      <c r="Q64" s="176"/>
    </row>
    <row r="65" spans="1:17" ht="13.5" x14ac:dyDescent="0.35">
      <c r="A65" s="163" t="s">
        <v>852</v>
      </c>
      <c r="B65" s="163" t="s">
        <v>853</v>
      </c>
      <c r="C65" s="165" t="s">
        <v>342</v>
      </c>
      <c r="D65" s="164" t="s">
        <v>171</v>
      </c>
      <c r="E65" s="163" t="s">
        <v>854</v>
      </c>
      <c r="F65" s="166">
        <v>16997999.440000001</v>
      </c>
      <c r="G65" s="166"/>
      <c r="H65" s="166"/>
      <c r="I65" s="172">
        <v>9270430.99202995</v>
      </c>
      <c r="J65" s="170" t="s">
        <v>855</v>
      </c>
      <c r="K65" s="177">
        <v>0.09</v>
      </c>
      <c r="L65" s="167"/>
      <c r="M65" s="167" t="s">
        <v>856</v>
      </c>
      <c r="N65" s="163" t="s">
        <v>197</v>
      </c>
      <c r="O65" s="168" t="s">
        <v>827</v>
      </c>
      <c r="P65" s="169">
        <v>0.25</v>
      </c>
      <c r="Q65" s="176"/>
    </row>
    <row r="66" spans="1:17" ht="13.5" x14ac:dyDescent="0.35">
      <c r="A66" s="163" t="s">
        <v>857</v>
      </c>
      <c r="B66" s="163" t="s">
        <v>858</v>
      </c>
      <c r="C66" s="165" t="s">
        <v>363</v>
      </c>
      <c r="D66" s="165" t="s">
        <v>171</v>
      </c>
      <c r="E66" s="163" t="s">
        <v>859</v>
      </c>
      <c r="F66" s="166">
        <v>3339999.4</v>
      </c>
      <c r="G66" s="166"/>
      <c r="H66" s="166"/>
      <c r="I66" s="172">
        <v>2068790.71576317</v>
      </c>
      <c r="J66" s="167" t="s">
        <v>860</v>
      </c>
      <c r="K66" s="175">
        <v>8.3199999999999996E-2</v>
      </c>
      <c r="L66" s="167"/>
      <c r="M66" s="167" t="s">
        <v>861</v>
      </c>
      <c r="N66" s="163" t="s">
        <v>197</v>
      </c>
      <c r="O66" s="168" t="s">
        <v>827</v>
      </c>
      <c r="P66" s="169">
        <v>0.25</v>
      </c>
      <c r="Q66" s="176"/>
    </row>
    <row r="67" spans="1:17" ht="13.5" x14ac:dyDescent="0.35">
      <c r="A67" s="163" t="s">
        <v>862</v>
      </c>
      <c r="B67" s="163" t="s">
        <v>863</v>
      </c>
      <c r="C67" s="164" t="s">
        <v>374</v>
      </c>
      <c r="D67" s="164" t="s">
        <v>171</v>
      </c>
      <c r="E67" s="163" t="s">
        <v>864</v>
      </c>
      <c r="F67" s="166">
        <v>4430999.6399999997</v>
      </c>
      <c r="G67" s="166"/>
      <c r="H67" s="166"/>
      <c r="I67" s="172">
        <v>3013995.6535370699</v>
      </c>
      <c r="J67" s="170" t="s">
        <v>865</v>
      </c>
      <c r="K67" s="175">
        <v>7.0900000000000005E-2</v>
      </c>
      <c r="L67" s="167"/>
      <c r="M67" s="167" t="s">
        <v>866</v>
      </c>
      <c r="N67" s="163" t="s">
        <v>197</v>
      </c>
      <c r="O67" s="168" t="s">
        <v>827</v>
      </c>
      <c r="P67" s="169">
        <v>0.25</v>
      </c>
      <c r="Q67" s="176"/>
    </row>
    <row r="68" spans="1:17" ht="13.5" x14ac:dyDescent="0.35">
      <c r="A68" s="163" t="s">
        <v>867</v>
      </c>
      <c r="B68" s="163" t="s">
        <v>868</v>
      </c>
      <c r="C68" s="165" t="s">
        <v>377</v>
      </c>
      <c r="D68" s="165" t="s">
        <v>171</v>
      </c>
      <c r="E68" s="163" t="s">
        <v>844</v>
      </c>
      <c r="F68" s="166">
        <v>4762999.42</v>
      </c>
      <c r="G68" s="166"/>
      <c r="H68" s="166"/>
      <c r="I68" s="172">
        <v>2949406.2537007998</v>
      </c>
      <c r="J68" s="167" t="s">
        <v>869</v>
      </c>
      <c r="K68" s="175">
        <v>8.3099999999999993E-2</v>
      </c>
      <c r="L68" s="167"/>
      <c r="M68" s="167" t="s">
        <v>870</v>
      </c>
      <c r="N68" s="163" t="s">
        <v>197</v>
      </c>
      <c r="O68" s="168" t="s">
        <v>827</v>
      </c>
      <c r="P68" s="169">
        <v>0.25</v>
      </c>
      <c r="Q68" s="176"/>
    </row>
    <row r="69" spans="1:17" ht="13.5" x14ac:dyDescent="0.35">
      <c r="A69" s="163" t="s">
        <v>871</v>
      </c>
      <c r="B69" s="163" t="s">
        <v>872</v>
      </c>
      <c r="C69" s="164" t="s">
        <v>430</v>
      </c>
      <c r="D69" s="164" t="s">
        <v>171</v>
      </c>
      <c r="E69" s="163" t="s">
        <v>864</v>
      </c>
      <c r="F69" s="166">
        <v>4529999.55</v>
      </c>
      <c r="G69" s="166"/>
      <c r="H69" s="166"/>
      <c r="I69" s="172">
        <v>3068413.7774638999</v>
      </c>
      <c r="J69" s="170" t="s">
        <v>873</v>
      </c>
      <c r="K69" s="175">
        <v>6.8699999999999997E-2</v>
      </c>
      <c r="L69" s="167"/>
      <c r="M69" s="167" t="s">
        <v>866</v>
      </c>
      <c r="N69" s="163" t="s">
        <v>197</v>
      </c>
      <c r="O69" s="168" t="s">
        <v>827</v>
      </c>
      <c r="P69" s="169">
        <v>0.25</v>
      </c>
      <c r="Q69" s="176"/>
    </row>
    <row r="70" spans="1:17" ht="13.5" x14ac:dyDescent="0.35">
      <c r="A70" s="163" t="s">
        <v>874</v>
      </c>
      <c r="B70" s="163" t="s">
        <v>875</v>
      </c>
      <c r="C70" s="165" t="s">
        <v>876</v>
      </c>
      <c r="D70" s="164" t="s">
        <v>171</v>
      </c>
      <c r="E70" s="163" t="s">
        <v>824</v>
      </c>
      <c r="F70" s="166">
        <v>1691000</v>
      </c>
      <c r="G70" s="166"/>
      <c r="H70" s="166"/>
      <c r="I70" s="172">
        <v>1049292.8232394999</v>
      </c>
      <c r="J70" s="170" t="s">
        <v>877</v>
      </c>
      <c r="K70" s="175">
        <v>8.3099999999999993E-2</v>
      </c>
      <c r="L70" s="167"/>
      <c r="M70" s="167" t="s">
        <v>826</v>
      </c>
      <c r="N70" s="163" t="s">
        <v>197</v>
      </c>
      <c r="O70" s="168" t="s">
        <v>827</v>
      </c>
      <c r="P70" s="169">
        <v>0.25</v>
      </c>
      <c r="Q70" s="176"/>
    </row>
    <row r="71" spans="1:17" ht="13.5" x14ac:dyDescent="0.35">
      <c r="A71" s="86" t="s">
        <v>878</v>
      </c>
      <c r="B71" s="86" t="s">
        <v>879</v>
      </c>
      <c r="C71" s="112" t="s">
        <v>880</v>
      </c>
      <c r="D71" s="121" t="s">
        <v>171</v>
      </c>
      <c r="E71" s="86" t="s">
        <v>881</v>
      </c>
      <c r="F71" s="166">
        <v>7551999.3499999996</v>
      </c>
      <c r="G71" s="166"/>
      <c r="H71" s="166"/>
      <c r="I71" s="172">
        <v>4686701.8305032896</v>
      </c>
      <c r="J71" s="178" t="s">
        <v>882</v>
      </c>
      <c r="K71" s="179">
        <v>7.9500000000000001E-2</v>
      </c>
      <c r="L71" s="86"/>
      <c r="M71" s="86" t="s">
        <v>883</v>
      </c>
      <c r="N71" s="93" t="s">
        <v>197</v>
      </c>
      <c r="O71" s="160" t="s">
        <v>827</v>
      </c>
      <c r="P71" s="161">
        <v>0.25</v>
      </c>
      <c r="Q71" s="176"/>
    </row>
    <row r="72" spans="1:17" ht="13.5" x14ac:dyDescent="0.35">
      <c r="A72" s="163" t="s">
        <v>884</v>
      </c>
      <c r="B72" s="163" t="s">
        <v>885</v>
      </c>
      <c r="C72" s="165" t="s">
        <v>459</v>
      </c>
      <c r="D72" s="180" t="s">
        <v>171</v>
      </c>
      <c r="E72" s="163" t="s">
        <v>849</v>
      </c>
      <c r="F72" s="166">
        <v>4046999.88</v>
      </c>
      <c r="G72" s="166"/>
      <c r="H72" s="166"/>
      <c r="I72" s="172">
        <v>2760573.7971314299</v>
      </c>
      <c r="J72" s="181" t="s">
        <v>886</v>
      </c>
      <c r="K72" s="182">
        <v>6.7699999999999996E-2</v>
      </c>
      <c r="L72" s="163"/>
      <c r="M72" s="163" t="s">
        <v>851</v>
      </c>
      <c r="N72" s="170" t="s">
        <v>197</v>
      </c>
      <c r="O72" s="168" t="s">
        <v>827</v>
      </c>
      <c r="P72" s="169">
        <v>0.25</v>
      </c>
      <c r="Q72" s="176"/>
    </row>
    <row r="73" spans="1:17" ht="17.649999999999999" x14ac:dyDescent="0.35">
      <c r="A73" s="183" t="s">
        <v>887</v>
      </c>
      <c r="B73" s="184"/>
      <c r="C73" s="185"/>
      <c r="D73" s="184"/>
      <c r="E73" s="184"/>
      <c r="F73" s="184"/>
      <c r="G73" s="184"/>
      <c r="H73" s="184"/>
      <c r="I73" s="184"/>
      <c r="J73" s="184"/>
      <c r="K73" s="184"/>
      <c r="L73" s="184"/>
      <c r="M73" s="184"/>
      <c r="N73" s="184"/>
      <c r="O73" s="186"/>
      <c r="P73" s="186"/>
      <c r="Q73" s="187"/>
    </row>
    <row r="74" spans="1:17" ht="13.5" x14ac:dyDescent="0.35">
      <c r="A74" s="86"/>
      <c r="B74" s="86" t="s">
        <v>888</v>
      </c>
      <c r="C74" s="130" t="s">
        <v>239</v>
      </c>
      <c r="D74" s="130" t="s">
        <v>471</v>
      </c>
      <c r="E74" s="86" t="s">
        <v>889</v>
      </c>
      <c r="F74" s="188">
        <v>16200000</v>
      </c>
      <c r="G74" s="139">
        <f>F74</f>
        <v>16200000</v>
      </c>
      <c r="H74" s="131">
        <f>F74-G74</f>
        <v>0</v>
      </c>
      <c r="I74" s="189">
        <v>5400000</v>
      </c>
      <c r="J74" s="190" t="s">
        <v>890</v>
      </c>
      <c r="K74" s="86" t="s">
        <v>891</v>
      </c>
      <c r="L74" s="133"/>
      <c r="M74" s="133" t="s">
        <v>892</v>
      </c>
      <c r="N74" s="93" t="s">
        <v>893</v>
      </c>
      <c r="O74" s="116" t="s">
        <v>894</v>
      </c>
      <c r="P74" s="191" t="s">
        <v>546</v>
      </c>
      <c r="Q74" s="162"/>
    </row>
    <row r="75" spans="1:17" ht="13.5" x14ac:dyDescent="0.35">
      <c r="A75" s="163" t="s">
        <v>895</v>
      </c>
      <c r="B75" s="163" t="s">
        <v>896</v>
      </c>
      <c r="C75" s="164" t="s">
        <v>484</v>
      </c>
      <c r="D75" s="192" t="s">
        <v>897</v>
      </c>
      <c r="E75" s="163" t="s">
        <v>898</v>
      </c>
      <c r="F75" s="193">
        <v>100000000</v>
      </c>
      <c r="G75" s="193"/>
      <c r="H75" s="193"/>
      <c r="I75" s="194">
        <v>0</v>
      </c>
      <c r="J75" s="195" t="s">
        <v>899</v>
      </c>
      <c r="K75" s="163" t="s">
        <v>900</v>
      </c>
      <c r="L75" s="196"/>
      <c r="M75" s="196" t="s">
        <v>892</v>
      </c>
      <c r="N75" s="163" t="s">
        <v>655</v>
      </c>
      <c r="O75" s="197" t="s">
        <v>894</v>
      </c>
      <c r="P75" s="198" t="s">
        <v>546</v>
      </c>
      <c r="Q75" s="162"/>
    </row>
    <row r="76" spans="1:17" ht="13.5" x14ac:dyDescent="0.35">
      <c r="A76" s="86" t="s">
        <v>901</v>
      </c>
      <c r="B76" s="86" t="s">
        <v>902</v>
      </c>
      <c r="C76" s="112" t="s">
        <v>484</v>
      </c>
      <c r="D76" s="130" t="s">
        <v>903</v>
      </c>
      <c r="E76" s="86" t="s">
        <v>904</v>
      </c>
      <c r="F76" s="188">
        <v>50000000</v>
      </c>
      <c r="G76" s="131"/>
      <c r="H76" s="131"/>
      <c r="I76" s="199">
        <v>0</v>
      </c>
      <c r="J76" s="190" t="s">
        <v>899</v>
      </c>
      <c r="K76" s="86" t="s">
        <v>905</v>
      </c>
      <c r="L76" s="133"/>
      <c r="M76" s="133" t="s">
        <v>892</v>
      </c>
      <c r="N76" s="93" t="s">
        <v>655</v>
      </c>
      <c r="O76" s="116" t="s">
        <v>894</v>
      </c>
      <c r="P76" s="191" t="s">
        <v>546</v>
      </c>
      <c r="Q76" s="162"/>
    </row>
    <row r="77" spans="1:17" ht="13.5" x14ac:dyDescent="0.35">
      <c r="A77" s="200" t="s">
        <v>906</v>
      </c>
      <c r="B77" s="163" t="s">
        <v>907</v>
      </c>
      <c r="C77" s="164" t="s">
        <v>484</v>
      </c>
      <c r="D77" s="192" t="s">
        <v>908</v>
      </c>
      <c r="E77" s="163" t="s">
        <v>909</v>
      </c>
      <c r="F77" s="193">
        <v>50000000</v>
      </c>
      <c r="G77" s="193"/>
      <c r="H77" s="193"/>
      <c r="I77" s="194">
        <v>0</v>
      </c>
      <c r="J77" s="195" t="s">
        <v>899</v>
      </c>
      <c r="K77" s="163" t="s">
        <v>910</v>
      </c>
      <c r="L77" s="196"/>
      <c r="M77" s="196" t="s">
        <v>892</v>
      </c>
      <c r="N77" s="163" t="s">
        <v>655</v>
      </c>
      <c r="O77" s="197" t="s">
        <v>894</v>
      </c>
      <c r="P77" s="198" t="s">
        <v>546</v>
      </c>
      <c r="Q77" s="162"/>
    </row>
    <row r="78" spans="1:17" ht="13.5" x14ac:dyDescent="0.35">
      <c r="A78" s="86"/>
      <c r="B78" s="86" t="s">
        <v>911</v>
      </c>
      <c r="C78" s="112" t="s">
        <v>297</v>
      </c>
      <c r="D78" s="130" t="s">
        <v>492</v>
      </c>
      <c r="E78" s="86" t="s">
        <v>912</v>
      </c>
      <c r="F78" s="188">
        <v>10200000</v>
      </c>
      <c r="G78" s="131"/>
      <c r="H78" s="131"/>
      <c r="I78" s="199">
        <v>0</v>
      </c>
      <c r="J78" s="190" t="s">
        <v>913</v>
      </c>
      <c r="K78" s="86" t="s">
        <v>914</v>
      </c>
      <c r="L78" s="133"/>
      <c r="M78" s="133" t="s">
        <v>915</v>
      </c>
      <c r="N78" s="93" t="s">
        <v>916</v>
      </c>
      <c r="O78" s="116" t="s">
        <v>894</v>
      </c>
      <c r="P78" s="191" t="s">
        <v>546</v>
      </c>
      <c r="Q78" s="162"/>
    </row>
    <row r="79" spans="1:17" ht="28.5" customHeight="1" x14ac:dyDescent="0.35">
      <c r="A79" s="163"/>
      <c r="B79" s="173" t="s">
        <v>917</v>
      </c>
      <c r="C79" s="165" t="s">
        <v>918</v>
      </c>
      <c r="D79" s="192" t="s">
        <v>919</v>
      </c>
      <c r="E79" s="201" t="s">
        <v>920</v>
      </c>
      <c r="F79" s="202">
        <v>89000000</v>
      </c>
      <c r="G79" s="202">
        <v>89000000</v>
      </c>
      <c r="H79" s="193"/>
      <c r="I79" s="194">
        <v>0</v>
      </c>
      <c r="J79" s="190" t="s">
        <v>921</v>
      </c>
      <c r="K79" s="173" t="s">
        <v>922</v>
      </c>
      <c r="L79" s="196"/>
      <c r="M79" s="133" t="s">
        <v>915</v>
      </c>
      <c r="N79" s="203">
        <v>44219</v>
      </c>
      <c r="O79" s="116" t="s">
        <v>894</v>
      </c>
      <c r="P79" s="191" t="s">
        <v>546</v>
      </c>
      <c r="Q79" s="162"/>
    </row>
    <row r="80" spans="1:17" ht="13.5" x14ac:dyDescent="0.35">
      <c r="A80" s="163" t="s">
        <v>923</v>
      </c>
      <c r="B80" s="163" t="s">
        <v>924</v>
      </c>
      <c r="C80" s="164" t="s">
        <v>414</v>
      </c>
      <c r="D80" s="192" t="s">
        <v>908</v>
      </c>
      <c r="E80" s="163" t="s">
        <v>925</v>
      </c>
      <c r="F80" s="193">
        <v>20000000</v>
      </c>
      <c r="G80" s="193"/>
      <c r="H80" s="193"/>
      <c r="I80" s="194">
        <v>0</v>
      </c>
      <c r="J80" s="195" t="s">
        <v>926</v>
      </c>
      <c r="K80" s="163" t="s">
        <v>927</v>
      </c>
      <c r="L80" s="196"/>
      <c r="M80" s="196" t="s">
        <v>928</v>
      </c>
      <c r="N80" s="163" t="s">
        <v>929</v>
      </c>
      <c r="O80" s="197" t="s">
        <v>894</v>
      </c>
      <c r="P80" s="198" t="s">
        <v>546</v>
      </c>
      <c r="Q80" s="162"/>
    </row>
    <row r="81" spans="1:17" ht="13.5" x14ac:dyDescent="0.35">
      <c r="A81" s="86" t="s">
        <v>930</v>
      </c>
      <c r="B81" s="86" t="s">
        <v>931</v>
      </c>
      <c r="C81" s="112" t="s">
        <v>414</v>
      </c>
      <c r="D81" s="130" t="s">
        <v>932</v>
      </c>
      <c r="E81" s="86" t="s">
        <v>933</v>
      </c>
      <c r="F81" s="188">
        <v>40000000</v>
      </c>
      <c r="G81" s="131"/>
      <c r="H81" s="131"/>
      <c r="I81" s="199">
        <v>0</v>
      </c>
      <c r="J81" s="190" t="s">
        <v>926</v>
      </c>
      <c r="K81" s="86" t="s">
        <v>927</v>
      </c>
      <c r="L81" s="133"/>
      <c r="M81" s="133" t="s">
        <v>892</v>
      </c>
      <c r="N81" s="93" t="s">
        <v>934</v>
      </c>
      <c r="O81" s="116" t="s">
        <v>894</v>
      </c>
      <c r="P81" s="191" t="s">
        <v>546</v>
      </c>
      <c r="Q81" s="162"/>
    </row>
    <row r="82" spans="1:17" ht="13.5" x14ac:dyDescent="0.35">
      <c r="A82" s="173" t="s">
        <v>935</v>
      </c>
      <c r="B82" s="163" t="s">
        <v>936</v>
      </c>
      <c r="C82" s="164" t="s">
        <v>414</v>
      </c>
      <c r="D82" s="192" t="s">
        <v>937</v>
      </c>
      <c r="E82" s="163" t="s">
        <v>938</v>
      </c>
      <c r="F82" s="193">
        <v>30000000</v>
      </c>
      <c r="G82" s="193"/>
      <c r="H82" s="193"/>
      <c r="I82" s="194">
        <v>0</v>
      </c>
      <c r="J82" s="195" t="s">
        <v>926</v>
      </c>
      <c r="K82" s="163" t="s">
        <v>939</v>
      </c>
      <c r="L82" s="196"/>
      <c r="M82" s="196" t="s">
        <v>892</v>
      </c>
      <c r="N82" s="163" t="s">
        <v>934</v>
      </c>
      <c r="O82" s="197" t="s">
        <v>894</v>
      </c>
      <c r="P82" s="198" t="s">
        <v>546</v>
      </c>
      <c r="Q82" s="162"/>
    </row>
    <row r="83" spans="1:17" ht="13.5" x14ac:dyDescent="0.35">
      <c r="A83" s="163"/>
      <c r="B83" s="163" t="s">
        <v>940</v>
      </c>
      <c r="C83" s="164" t="s">
        <v>451</v>
      </c>
      <c r="D83" s="192" t="s">
        <v>897</v>
      </c>
      <c r="E83" s="163" t="s">
        <v>941</v>
      </c>
      <c r="F83" s="193">
        <v>150000000</v>
      </c>
      <c r="G83" s="193"/>
      <c r="H83" s="193"/>
      <c r="I83" s="204">
        <v>0</v>
      </c>
      <c r="J83" s="195" t="s">
        <v>942</v>
      </c>
      <c r="K83" s="163" t="s">
        <v>927</v>
      </c>
      <c r="L83" s="196"/>
      <c r="M83" s="196" t="s">
        <v>892</v>
      </c>
      <c r="N83" s="93" t="s">
        <v>893</v>
      </c>
      <c r="O83" s="197" t="s">
        <v>894</v>
      </c>
      <c r="P83" s="198" t="s">
        <v>546</v>
      </c>
      <c r="Q83" s="162"/>
    </row>
    <row r="84" spans="1:17" ht="17.649999999999999" x14ac:dyDescent="0.35">
      <c r="A84" s="205" t="s">
        <v>943</v>
      </c>
      <c r="B84" s="206"/>
      <c r="C84" s="207"/>
      <c r="D84" s="206"/>
      <c r="E84" s="206"/>
      <c r="F84" s="206"/>
      <c r="G84" s="206"/>
      <c r="H84" s="206"/>
      <c r="I84" s="206"/>
      <c r="J84" s="206"/>
      <c r="K84" s="206"/>
      <c r="L84" s="206"/>
      <c r="M84" s="206"/>
      <c r="N84" s="206"/>
      <c r="O84" s="208"/>
      <c r="P84" s="208"/>
      <c r="Q84" s="209"/>
    </row>
    <row r="85" spans="1:17" ht="17.649999999999999" x14ac:dyDescent="0.35">
      <c r="A85" s="29" t="s">
        <v>944</v>
      </c>
      <c r="B85" s="30"/>
      <c r="C85" s="109"/>
      <c r="D85" s="30"/>
      <c r="E85" s="30"/>
      <c r="F85" s="30"/>
      <c r="G85" s="30"/>
      <c r="H85" s="30"/>
      <c r="I85" s="30"/>
      <c r="J85" s="30"/>
      <c r="K85" s="30"/>
      <c r="L85" s="30"/>
      <c r="M85" s="30"/>
      <c r="N85" s="30"/>
      <c r="O85" s="210"/>
      <c r="P85" s="210"/>
      <c r="Q85" s="209"/>
    </row>
    <row r="86" spans="1:17" ht="13.5" x14ac:dyDescent="0.35">
      <c r="A86" s="86"/>
      <c r="B86" s="86" t="s">
        <v>945</v>
      </c>
      <c r="C86" s="112" t="s">
        <v>946</v>
      </c>
      <c r="D86" s="112" t="s">
        <v>947</v>
      </c>
      <c r="E86" s="86" t="s">
        <v>948</v>
      </c>
      <c r="F86" s="89">
        <f>29792210.28*1.16</f>
        <v>34558963.924800001</v>
      </c>
      <c r="G86" s="90"/>
      <c r="H86" s="90"/>
      <c r="I86" s="211"/>
      <c r="J86" s="86" t="s">
        <v>949</v>
      </c>
      <c r="K86" s="86" t="s">
        <v>950</v>
      </c>
      <c r="L86" s="92"/>
      <c r="M86" s="212" t="s">
        <v>951</v>
      </c>
      <c r="N86" s="173" t="s">
        <v>952</v>
      </c>
      <c r="O86" s="160" t="s">
        <v>34</v>
      </c>
      <c r="P86" s="161">
        <v>0.3</v>
      </c>
      <c r="Q86" s="162"/>
    </row>
    <row r="87" spans="1:17" ht="13.5" x14ac:dyDescent="0.35">
      <c r="A87" s="163"/>
      <c r="B87" s="163" t="s">
        <v>953</v>
      </c>
      <c r="C87" s="164" t="s">
        <v>283</v>
      </c>
      <c r="D87" s="164" t="s">
        <v>947</v>
      </c>
      <c r="E87" s="163" t="s">
        <v>954</v>
      </c>
      <c r="F87" s="166">
        <f>27649151.04*1.16</f>
        <v>32073015.206399996</v>
      </c>
      <c r="G87" s="172"/>
      <c r="H87" s="172"/>
      <c r="I87" s="90">
        <v>9909390.0159999896</v>
      </c>
      <c r="J87" s="86" t="s">
        <v>955</v>
      </c>
      <c r="K87" s="163" t="s">
        <v>950</v>
      </c>
      <c r="L87" s="167"/>
      <c r="M87" s="212" t="s">
        <v>951</v>
      </c>
      <c r="N87" s="173" t="s">
        <v>956</v>
      </c>
      <c r="O87" s="168" t="s">
        <v>34</v>
      </c>
      <c r="P87" s="169">
        <v>0.4</v>
      </c>
      <c r="Q87" s="162"/>
    </row>
    <row r="88" spans="1:17" ht="13.5" x14ac:dyDescent="0.35">
      <c r="A88" s="163"/>
      <c r="B88" s="173" t="s">
        <v>957</v>
      </c>
      <c r="C88" s="165" t="s">
        <v>958</v>
      </c>
      <c r="D88" s="165" t="s">
        <v>959</v>
      </c>
      <c r="E88" s="173" t="s">
        <v>960</v>
      </c>
      <c r="F88" s="213">
        <v>16615312.560000001</v>
      </c>
      <c r="G88" s="172"/>
      <c r="H88" s="172"/>
      <c r="I88" s="90">
        <v>4666974.4664000003</v>
      </c>
      <c r="J88" s="86" t="s">
        <v>961</v>
      </c>
      <c r="K88" s="163" t="s">
        <v>950</v>
      </c>
      <c r="L88" s="167"/>
      <c r="M88" s="212" t="s">
        <v>962</v>
      </c>
      <c r="N88" s="170"/>
      <c r="O88" s="168" t="s">
        <v>34</v>
      </c>
      <c r="P88" s="169"/>
      <c r="Q88" s="162"/>
    </row>
    <row r="89" spans="1:17" ht="13.5" x14ac:dyDescent="0.35">
      <c r="A89" s="86"/>
      <c r="B89" s="86" t="s">
        <v>963</v>
      </c>
      <c r="C89" s="112" t="s">
        <v>838</v>
      </c>
      <c r="D89" s="112" t="s">
        <v>947</v>
      </c>
      <c r="E89" s="86" t="s">
        <v>964</v>
      </c>
      <c r="F89" s="89">
        <f>18473525.28*1.16</f>
        <v>21429289.3248</v>
      </c>
      <c r="G89" s="90"/>
      <c r="H89" s="90"/>
      <c r="I89" s="90">
        <v>6613389.6799999997</v>
      </c>
      <c r="J89" s="86" t="s">
        <v>965</v>
      </c>
      <c r="K89" s="86" t="s">
        <v>950</v>
      </c>
      <c r="L89" s="92"/>
      <c r="M89" s="212" t="s">
        <v>966</v>
      </c>
      <c r="N89" s="214" t="s">
        <v>967</v>
      </c>
      <c r="O89" s="160" t="s">
        <v>34</v>
      </c>
      <c r="P89" s="161">
        <v>0.3</v>
      </c>
      <c r="Q89" s="162"/>
    </row>
    <row r="90" spans="1:17" ht="13.5" x14ac:dyDescent="0.35">
      <c r="A90" s="163"/>
      <c r="B90" s="163" t="s">
        <v>968</v>
      </c>
      <c r="C90" s="164" t="s">
        <v>336</v>
      </c>
      <c r="D90" s="164" t="s">
        <v>969</v>
      </c>
      <c r="E90" s="163" t="s">
        <v>970</v>
      </c>
      <c r="F90" s="166">
        <v>24085900.079999998</v>
      </c>
      <c r="G90" s="172"/>
      <c r="H90" s="172"/>
      <c r="I90" s="90">
        <v>4781382.4130189102</v>
      </c>
      <c r="J90" s="86" t="s">
        <v>971</v>
      </c>
      <c r="K90" s="163" t="s">
        <v>950</v>
      </c>
      <c r="L90" s="167"/>
      <c r="M90" s="215" t="s">
        <v>972</v>
      </c>
      <c r="N90" s="173" t="s">
        <v>973</v>
      </c>
      <c r="O90" s="168" t="s">
        <v>34</v>
      </c>
      <c r="P90" s="169"/>
      <c r="Q90" s="162"/>
    </row>
    <row r="91" spans="1:17" ht="13.5" x14ac:dyDescent="0.35">
      <c r="A91" s="86"/>
      <c r="B91" s="86" t="s">
        <v>974</v>
      </c>
      <c r="C91" s="112" t="s">
        <v>395</v>
      </c>
      <c r="D91" s="112" t="s">
        <v>975</v>
      </c>
      <c r="E91" s="86" t="s">
        <v>976</v>
      </c>
      <c r="F91" s="89">
        <v>4172116.8767999997</v>
      </c>
      <c r="G91" s="90"/>
      <c r="H91" s="90"/>
      <c r="I91" s="90">
        <v>43459.550800000099</v>
      </c>
      <c r="J91" s="86" t="s">
        <v>977</v>
      </c>
      <c r="K91" s="86" t="s">
        <v>950</v>
      </c>
      <c r="L91" s="92"/>
      <c r="M91" s="212" t="s">
        <v>978</v>
      </c>
      <c r="N91" s="214" t="s">
        <v>979</v>
      </c>
      <c r="O91" s="160" t="s">
        <v>34</v>
      </c>
      <c r="P91" s="161">
        <v>0.06</v>
      </c>
      <c r="Q91" s="162"/>
    </row>
    <row r="92" spans="1:17" ht="13.5" x14ac:dyDescent="0.35">
      <c r="A92" s="86"/>
      <c r="B92" s="86" t="s">
        <v>980</v>
      </c>
      <c r="C92" s="112" t="s">
        <v>506</v>
      </c>
      <c r="D92" s="112" t="s">
        <v>981</v>
      </c>
      <c r="E92" s="86" t="s">
        <v>982</v>
      </c>
      <c r="F92" s="89">
        <v>32599299.48</v>
      </c>
      <c r="G92" s="90"/>
      <c r="H92" s="90"/>
      <c r="I92" s="90" t="s">
        <v>997</v>
      </c>
      <c r="J92" s="86" t="s">
        <v>983</v>
      </c>
      <c r="K92" s="86" t="s">
        <v>950</v>
      </c>
      <c r="L92" s="92"/>
      <c r="M92" s="92">
        <v>120</v>
      </c>
      <c r="N92" s="93" t="s">
        <v>730</v>
      </c>
      <c r="O92" s="160" t="s">
        <v>34</v>
      </c>
      <c r="P92" s="161"/>
      <c r="Q92" s="162"/>
    </row>
    <row r="93" spans="1:17" ht="13.5" x14ac:dyDescent="0.35">
      <c r="A93" s="163"/>
      <c r="B93" s="163" t="s">
        <v>984</v>
      </c>
      <c r="C93" s="164" t="s">
        <v>985</v>
      </c>
      <c r="D93" s="164" t="s">
        <v>947</v>
      </c>
      <c r="E93" s="163" t="s">
        <v>948</v>
      </c>
      <c r="F93" s="166">
        <f>14933305.8*1.16</f>
        <v>17322634.728</v>
      </c>
      <c r="G93" s="172"/>
      <c r="H93" s="172"/>
      <c r="I93" s="90">
        <v>5340942.76</v>
      </c>
      <c r="J93" s="86" t="s">
        <v>986</v>
      </c>
      <c r="K93" s="163" t="s">
        <v>950</v>
      </c>
      <c r="L93" s="167"/>
      <c r="M93" s="212" t="s">
        <v>951</v>
      </c>
      <c r="N93" s="173" t="s">
        <v>987</v>
      </c>
      <c r="O93" s="168" t="s">
        <v>34</v>
      </c>
      <c r="P93" s="169">
        <v>0.3</v>
      </c>
      <c r="Q93" s="162"/>
    </row>
    <row r="94" spans="1:17" ht="17.649999999999999" x14ac:dyDescent="0.35">
      <c r="A94" s="29" t="s">
        <v>988</v>
      </c>
      <c r="B94" s="30"/>
      <c r="C94" s="109"/>
      <c r="D94" s="30"/>
      <c r="E94" s="30"/>
      <c r="F94" s="30"/>
      <c r="G94" s="30"/>
      <c r="H94" s="30"/>
      <c r="I94" s="30"/>
      <c r="J94" s="30"/>
      <c r="K94" s="30"/>
      <c r="L94" s="30"/>
      <c r="M94" s="30"/>
      <c r="N94" s="30"/>
      <c r="O94" s="30"/>
      <c r="P94" s="30"/>
      <c r="Q94" s="158"/>
    </row>
    <row r="95" spans="1:17" ht="17.649999999999999" x14ac:dyDescent="0.35">
      <c r="A95" s="216"/>
      <c r="B95" s="217"/>
      <c r="C95" s="218"/>
      <c r="D95" s="217"/>
      <c r="E95" s="217"/>
      <c r="F95" s="217"/>
      <c r="G95" s="217"/>
      <c r="H95" s="217"/>
      <c r="I95" s="217"/>
      <c r="J95" s="217"/>
      <c r="K95" s="217"/>
      <c r="L95" s="217"/>
      <c r="M95" s="217"/>
      <c r="N95" s="217"/>
      <c r="O95" s="217"/>
      <c r="P95" s="217"/>
      <c r="Q95" s="158"/>
    </row>
    <row r="96" spans="1:17" ht="17.649999999999999" x14ac:dyDescent="0.35">
      <c r="A96" s="156" t="s">
        <v>989</v>
      </c>
      <c r="B96" s="157"/>
      <c r="C96" s="157"/>
      <c r="D96" s="157"/>
      <c r="E96" s="157"/>
      <c r="F96" s="157"/>
      <c r="G96" s="157"/>
      <c r="H96" s="157"/>
      <c r="I96" s="157"/>
      <c r="J96" s="157"/>
      <c r="K96" s="157"/>
      <c r="L96" s="157"/>
      <c r="M96" s="157"/>
      <c r="N96" s="157"/>
      <c r="O96" s="157"/>
      <c r="P96" s="109"/>
      <c r="Q96" s="158"/>
    </row>
    <row r="97" spans="1:17" ht="13.5" x14ac:dyDescent="0.35">
      <c r="A97" s="219" t="s">
        <v>548</v>
      </c>
      <c r="B97" s="219" t="s">
        <v>990</v>
      </c>
      <c r="C97" s="124" t="s">
        <v>991</v>
      </c>
      <c r="D97" s="220" t="s">
        <v>171</v>
      </c>
      <c r="E97" s="219" t="s">
        <v>992</v>
      </c>
      <c r="F97" s="221">
        <v>8000000</v>
      </c>
      <c r="G97" s="222"/>
      <c r="H97" s="222"/>
      <c r="I97" s="223">
        <v>551723.84</v>
      </c>
      <c r="J97" s="219" t="s">
        <v>993</v>
      </c>
      <c r="K97" s="219" t="s">
        <v>565</v>
      </c>
      <c r="L97" s="219"/>
      <c r="M97" s="219">
        <v>120</v>
      </c>
      <c r="N97" s="219" t="s">
        <v>994</v>
      </c>
      <c r="O97" s="224"/>
      <c r="P97" s="225"/>
      <c r="Q97" s="162"/>
    </row>
    <row r="98" spans="1:17" ht="13.5" x14ac:dyDescent="0.35">
      <c r="A98" s="226"/>
      <c r="B98" s="226"/>
      <c r="C98" s="226"/>
      <c r="D98" s="226"/>
      <c r="E98" s="226"/>
      <c r="F98" s="226"/>
      <c r="G98" s="226"/>
      <c r="H98" s="226"/>
      <c r="I98" s="226"/>
      <c r="J98" s="226"/>
      <c r="K98" s="226"/>
      <c r="L98" s="226"/>
      <c r="M98" s="226"/>
      <c r="N98" s="226"/>
      <c r="O98" s="226"/>
      <c r="P98" s="227"/>
      <c r="Q98" s="228"/>
    </row>
    <row r="99" spans="1:17" ht="14.25" x14ac:dyDescent="0.45">
      <c r="A99" s="107" t="s">
        <v>147</v>
      </c>
      <c r="B99" s="74"/>
      <c r="C99" s="74"/>
      <c r="D99" s="74"/>
      <c r="E99" s="74"/>
      <c r="F99" s="74"/>
      <c r="G99" s="74"/>
      <c r="H99" s="74"/>
      <c r="I99" s="74"/>
      <c r="J99" s="74"/>
      <c r="K99" s="74"/>
      <c r="L99" s="74"/>
      <c r="M99" s="74"/>
      <c r="N99" s="74"/>
      <c r="O99" s="74"/>
      <c r="P99" s="74"/>
      <c r="Q99" s="229"/>
    </row>
    <row r="100" spans="1:17" ht="14.25" x14ac:dyDescent="0.45">
      <c r="A100" s="107" t="s">
        <v>995</v>
      </c>
      <c r="B100" s="74"/>
      <c r="C100" s="74"/>
      <c r="D100" s="74"/>
      <c r="E100" s="74"/>
      <c r="F100" s="74"/>
      <c r="G100" s="74"/>
      <c r="H100" s="74"/>
      <c r="I100" s="74"/>
      <c r="J100" s="74"/>
      <c r="K100" s="74"/>
      <c r="L100" s="74"/>
      <c r="M100" s="74"/>
      <c r="N100" s="74"/>
      <c r="O100" s="74"/>
      <c r="P100" s="74"/>
      <c r="Q100" s="229"/>
    </row>
    <row r="101" spans="1:17" ht="14.25" x14ac:dyDescent="0.45">
      <c r="A101" s="107" t="s">
        <v>996</v>
      </c>
      <c r="B101" s="74"/>
      <c r="C101" s="74"/>
      <c r="D101" s="74"/>
      <c r="E101" s="74"/>
      <c r="F101" s="74"/>
      <c r="G101" s="74"/>
      <c r="H101" s="74"/>
      <c r="I101" s="74"/>
      <c r="J101" s="74"/>
      <c r="K101" s="74"/>
      <c r="L101" s="74"/>
      <c r="M101" s="74"/>
      <c r="N101" s="74"/>
      <c r="O101" s="74"/>
      <c r="P101" s="74"/>
      <c r="Q101" s="22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Totales</vt:lpstr>
      <vt:lpstr>Deuda Directa</vt:lpstr>
      <vt:lpstr>Deuda Contingente</vt:lpstr>
      <vt:lpstr>Deuda OEP</vt:lpstr>
      <vt:lpstr>Totales!Área_de_impresión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Andres Fabian Muñiz Olivares</cp:lastModifiedBy>
  <dcterms:modified xsi:type="dcterms:W3CDTF">2020-08-17T21:20:20Z</dcterms:modified>
</cp:coreProperties>
</file>